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activeTab="0"/>
  </bookViews>
  <sheets>
    <sheet name="Отчет за 2014 г " sheetId="1" r:id="rId1"/>
  </sheets>
  <definedNames>
    <definedName name="_xlnm.Print_Titles" localSheetId="0">'Отчет за 2014 г '!$2:$4</definedName>
    <definedName name="_xlnm.Print_Area" localSheetId="0">'Отчет за 2014 г '!$A$1:$S$407</definedName>
  </definedNames>
  <calcPr fullCalcOnLoad="1"/>
</workbook>
</file>

<file path=xl/sharedStrings.xml><?xml version="1.0" encoding="utf-8"?>
<sst xmlns="http://schemas.openxmlformats.org/spreadsheetml/2006/main" count="773" uniqueCount="475">
  <si>
    <t>Установка противопожарных дверей с нормируемым пределом огнестойкости МБУ ДК «Синегорье», пос. Метлино, Центральная, 62</t>
  </si>
  <si>
    <t>"Профилактика экстремизма, минимизация и (или) ликвидация последствий проявлений экстремизма" на территории Озерского городского округа (УК)</t>
  </si>
  <si>
    <t>32.1</t>
  </si>
  <si>
    <t>Разработка проектно-сметной документации для оснащения теплового узла приборами учета тепловой энергии в здании МБОУ ДОД "ДШИ" пос. Новогорный</t>
  </si>
  <si>
    <t>Предоставление субсидий на обеспечение прохождения курсов профессиональной переподготовки педагогических работников в соответствии с требованиями ЕКС</t>
  </si>
  <si>
    <t>Разработка проекта на устройство светофорного объекта на перекрестке улиц Кыштымская и Октябрьская г. Озерск</t>
  </si>
  <si>
    <t>Поддержка и развитие профессионального мастерства педагогических работников</t>
  </si>
  <si>
    <t>Предоставление субсидий на оказание единовременной материальной помощи молодым специалистам образовательных учреждений</t>
  </si>
  <si>
    <t>Предоставление субсидий на обеспечение комплексной безопасности образовательных учреждений (проведение мероприятий по антитеррористической защищенности образовательных учреждений, в т.ч. установка видеонаблюдения)</t>
  </si>
  <si>
    <t>Предоставление субсидий на обеспечение комплексной безопасности образовательных учреждений. Проведение мероприятий по оснащению образовательных учреждений системой СКУД. Установка периметрального ограждения</t>
  </si>
  <si>
    <t>Предоставление субсидий на оснащение общеобразовательных учреждений, являющихся  пунктами проведения государственной (итоговой) аттестации обучающихся (9 класс) и единого государственного  экзамена (11 класс), устройствами глушения мобильных сигналов, арочными металлоискателями</t>
  </si>
  <si>
    <t>29.1</t>
  </si>
  <si>
    <t xml:space="preserve">«Доступная среда» на 2014 год и на плановый период до 2016 года </t>
  </si>
  <si>
    <t>29.2</t>
  </si>
  <si>
    <t>Оборудование парковочных мест для инвалидов и других маломобильных групп населения на территории  МБУ ТК «Золотой петушок»</t>
  </si>
  <si>
    <t xml:space="preserve">Проведение экспертизы конструкций здания структурного подразделения МБУ «КДЦ» ДК «Энергетик» </t>
  </si>
  <si>
    <t>Разработка проектно- сметной документации ремонта кровли и чердачного помещения в  структурном подразделении МБУ «КДЦ»  ДК им А. С. Пушкина</t>
  </si>
  <si>
    <t>Звукоизоляция учебного кабинета в МБОУ ДОД «ДШИ»</t>
  </si>
  <si>
    <t>Ремонт стен с заменой покрытия в учебном кабинете в МБОУ ДОД «ДШИ»</t>
  </si>
  <si>
    <t>Установка стеклопакетов в учебном кабинете в МБОУ ДОД «ДШИ»</t>
  </si>
  <si>
    <t>Ремонт трубопровода (гараж) МБУК ОТДиК «Наш дом»</t>
  </si>
  <si>
    <t>Приобретение микшерного пульта МБУ ТК «Золотой петушок»</t>
  </si>
  <si>
    <t>Приобретение телевизора,DVD – плеера,микшерного пульта для МБОУ ДОД «ДШИ»</t>
  </si>
  <si>
    <t>Служба по делам молодежи</t>
  </si>
  <si>
    <t>14.1</t>
  </si>
  <si>
    <t>14.2</t>
  </si>
  <si>
    <t>Проведение молодежного праздника «Под флагом России» МБУ «КДЦ»</t>
  </si>
  <si>
    <t>Выполнение ремонтных работ в мужской душевой (устройство вентиляционных коробов и форточки) Уральская,7</t>
  </si>
  <si>
    <t xml:space="preserve">Ремонт электроплит (ул. Уральская,3,4,7, Менделееева,10) </t>
  </si>
  <si>
    <t>Замена отсечных вентилей на 1,2 этажах (ул. Уральская,4)</t>
  </si>
  <si>
    <t>Замена отсечных вентилей на 2,3 этажах (ул. Уральская,7)</t>
  </si>
  <si>
    <t>Демонтаж и установка радиаторов (ул. Уральская,7)</t>
  </si>
  <si>
    <t>Замена окон на 1 этаже с установкой решетки (ул. Уральская,7)</t>
  </si>
  <si>
    <t>Ремонт женских душевых                   (ул. Уральская, 7)</t>
  </si>
  <si>
    <t>Установка радиаторов в общежитии (пос. Новогорный, ул. Театральная,4а)</t>
  </si>
  <si>
    <t>Ремонт козырька и входной группы (пос. Новогорный, ул. Труда,3а)</t>
  </si>
  <si>
    <t>3.6</t>
  </si>
  <si>
    <t>Устройство заграждения</t>
  </si>
  <si>
    <t>4.3</t>
  </si>
  <si>
    <t>Изготовление и установка аншлага (1 шт.)</t>
  </si>
  <si>
    <t>5.3</t>
  </si>
  <si>
    <t>7.3</t>
  </si>
  <si>
    <t>Монтаж ПС и системы оповещения людей о пожаре (ул.Менделеева,10)</t>
  </si>
  <si>
    <t>Ремонт пр-та Ленина от Набережной по Кыштымский перекресток в г. Озерске Челябинской области (участок от пл. Ленина до пикета ПК 8+3,5)</t>
  </si>
  <si>
    <t>Разработка проектной документации на устройство второго эвакуационного выхода с 1 этажа общежития в пос. Метлино, ул. Центральная,76</t>
  </si>
  <si>
    <t>Испытание 26 пожарных кранов на водоотдачу (ул.Уральская,7)</t>
  </si>
  <si>
    <t>Испытание 22 пожарных кранов на водоотдачу (ул.Уральская,3)</t>
  </si>
  <si>
    <t>Испытание 11 пожарных кранов на водоотдачу (ул.Менделеева,10)</t>
  </si>
  <si>
    <t>Испытание 2 пожарных кранов на водоотдачу (ул. Трудящихся,39а)</t>
  </si>
  <si>
    <t>Испытание 6 пожарных кранов на водоотдачу (пос. Метлино, ул. Мира,15)</t>
  </si>
  <si>
    <t>Испытание 2 пожарных кранов на водоотдачу (пос. Метлино, ул. Центральная,76)</t>
  </si>
  <si>
    <t xml:space="preserve">Предоставление субсидий на проведение муниципального конкурса «Педагог года» </t>
  </si>
  <si>
    <t>Обеспечение деятельности по реализации муниципальной программы «Социальная поддержка населения Озерского городского округа»</t>
  </si>
  <si>
    <t>Компенсация стоимости ученического проездного билета для проезда на городском автомобильном транспорте общего пользования (ежемесячно)</t>
  </si>
  <si>
    <t xml:space="preserve">Предоставление субсидий по итогам проведения муниципального конкурса «Лучший лагерь Озерска» на обновление материально-технической базы оздоровительных лагерей </t>
  </si>
  <si>
    <t xml:space="preserve">Предоставление субсидий на организацию отдыха детей в летних оздоровительных лагерях «Орленок», «Звездочка», «Отважных», отправку детей в трудовой лагерь «Приморский» </t>
  </si>
  <si>
    <t>Предоставление субсидий на организацию отдыха детей в летнем оздоровительном лагере «МБСЛШ им. Ю.А. Гагарина»</t>
  </si>
  <si>
    <t>Предоставление субсидий на развитие городской образовательной информационной системы, интегрированной в областное образовательное пространство, аттестация компьютерного оборудования</t>
  </si>
  <si>
    <t>Предоставление субсидий на организацию временных рабочих мест для подростков и молодежи, в том числе для детей из группы  риска (находящихся в трудной жизненной ситуации)</t>
  </si>
  <si>
    <t>Предоставление субсидий на организацию летнего отдыха одаренных детей и подростков с выездом в другие районы Челябинской области и субъекты РФ</t>
  </si>
  <si>
    <t>Проведение лабораторных исследований компонентов окружающей среды</t>
  </si>
  <si>
    <t>Ликвидации несанкционированных свалок на территории Озерского городского округа</t>
  </si>
  <si>
    <t>«Организация летнего отдыха, оздоровления, занятости детей и подростков Озерского городского округа» на 2014 год и на плановый период до 2016 года (УО)</t>
  </si>
  <si>
    <t>"Благоустройство Озерского городского округа" на 2014 год и на плановый период 2015-2016 г.г. (УКСиБ)</t>
  </si>
  <si>
    <t>"Оздоровление экологической обстановки на территории Озерского городского округа" на 2014 год и на плановый период до 2016 года (Администрация ОГО (Отдел охраны окружающей среды))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</si>
  <si>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2014 год и на плановый период 2015-2016 годов</t>
  </si>
  <si>
    <t>Управление жилищно-коммунального хозяйства</t>
  </si>
  <si>
    <t>Разработка схемы теплоснабжения Озерского городского округа на период 2014-2029 г.г.</t>
  </si>
  <si>
    <t xml:space="preserve">Капитальный ремонт кровли административного здания (пос. Метлино, ул. Мира,15) </t>
  </si>
  <si>
    <t xml:space="preserve">Ремонт помещений административного здания (пос. Метлино, ул. Мира,15) </t>
  </si>
  <si>
    <t>Разработка научно-проектной и сметной документации электроосвещения 2-го этажа МБУК ОТДиК «Наш дом»</t>
  </si>
  <si>
    <t>Составление дефектных ведомостей и локальных смет на ремонт помещений 2-го этажа МБУК ОТДиК «Наш дом»</t>
  </si>
  <si>
    <t>Проведение экспертизы научно-проектной и проектно-сметной документации МБУК ОТДиК «Наш дом»</t>
  </si>
  <si>
    <t>Выполнение электромонтажных и сантехнических работ в помещениях 2-го этажа МБУК ОТДиК «Наш дом»</t>
  </si>
  <si>
    <t>Выполнение ремонтных работ помещений 2-го этажа (замена дверей, ремонт потолков, стен, полов) МБУК ОТДиК «Наш дом»</t>
  </si>
  <si>
    <t xml:space="preserve">"Сохранение и использование историко-культурного наследия Озерского городского округа" на 2014 год и плановый период 2015 - 2016 годов </t>
  </si>
  <si>
    <t>13.1</t>
  </si>
  <si>
    <t>Предоставление субсидии юридическим лицам, индивидуальным предпринимателям на возмещение затрат на выполнение мероприятий, направленных на профилактику терроризма на территории Озерского городского округа</t>
  </si>
  <si>
    <t>Приобретение плакатов по антитеррору  (МКУК  «ЦБС»)</t>
  </si>
  <si>
    <t>Проведение конкурса  по антитеррористической проблематике  (МБУ  «КДЦ»)</t>
  </si>
  <si>
    <t>Установка кнопок экстренного вызова полиции  в  МКУК «ЦБС»</t>
  </si>
  <si>
    <t>Размещение в средствах массовой информации статей о мероприятиях, проводимых в рамках противодействия экстремизму. (МКУК  «ЦБС»)</t>
  </si>
  <si>
    <t>Проведение историко-культурной экспертизы выявленного объекта - Дом культуры имени Пушкина</t>
  </si>
  <si>
    <t xml:space="preserve">Подпрограмма "Мероприятия по переселению граждан из жилищного фонда, признанного непригодным для проживания" </t>
  </si>
  <si>
    <t>«Организация питания в муниципальных общеобразовательных организациях Озерского городского округа» на 2014 год и на плановый период до 2016 года» (УО)</t>
  </si>
  <si>
    <t>«Противодействие злоупотреблению наркотическими средствами и их незаконному обороту в Озерском городском округе» на 2014 год и плановый период 2015-2016 годов (Администрация ОГО, СДМ)</t>
  </si>
  <si>
    <t>Наименование муниципальной программы, мероприятий программы, подпрограммы</t>
  </si>
  <si>
    <t>% выполнения от плана года</t>
  </si>
  <si>
    <t>Стипендиальная поддержка одаренных детей, обучающихся в МБОУ ДОД «ДМШ №2»</t>
  </si>
  <si>
    <t>Управление жилищно-коммунального хозяйства (МУ"Соцсфера")</t>
  </si>
  <si>
    <t>13.2</t>
  </si>
  <si>
    <t>Строительство канализационно-насосной станции в микрорайоне "Энергетик" пос. Новогорный Озерского городского округа</t>
  </si>
  <si>
    <t>Восстановление коллектора Д-700 мм по адресу ул. Дзержинского,35 в г. Озерске (капитальный ремонт)</t>
  </si>
  <si>
    <t>Благоустройство береговой зоны пруда по пр. Карла Маркса</t>
  </si>
  <si>
    <t>Управление имущественных отношений</t>
  </si>
  <si>
    <t>6.2.1</t>
  </si>
  <si>
    <t>6.2.2</t>
  </si>
  <si>
    <t>Снос аварийного дома, расположенного по адресу: г. Озерск, пос. Новогорный, ул. 8 Марта,12</t>
  </si>
  <si>
    <t>31</t>
  </si>
  <si>
    <t>32</t>
  </si>
  <si>
    <t xml:space="preserve">в том числе остатки финансирования 2013 года </t>
  </si>
  <si>
    <t>в том числе остатки финансирования 2013 года</t>
  </si>
  <si>
    <t>в том числе за счет остатков финансирования 2013 года</t>
  </si>
  <si>
    <t>Капитальный ремонт сетей водоснабжения, в том числе:</t>
  </si>
  <si>
    <t>14.3</t>
  </si>
  <si>
    <t>Капитальный ремонт сетей водоотведения, в том числе:</t>
  </si>
  <si>
    <t>9.1</t>
  </si>
  <si>
    <t>9.2</t>
  </si>
  <si>
    <t>12.1</t>
  </si>
  <si>
    <t>12.2</t>
  </si>
  <si>
    <t>16.1</t>
  </si>
  <si>
    <t>16.2</t>
  </si>
  <si>
    <t>30.1</t>
  </si>
  <si>
    <t>30.2</t>
  </si>
  <si>
    <t>30.3</t>
  </si>
  <si>
    <t>Предоставление субсидий на организацию экскурсий, походов, сплавов, экспедиций, учебно-тренировочных сборов  с детьми и подростками. Организация работы археологической, геологической  и поисковой экспедиций</t>
  </si>
  <si>
    <t xml:space="preserve">Предоставление субсидий на организацию отдыха воспитанников МБОУ «Детский дом» в загородных лагерях </t>
  </si>
  <si>
    <t>Предоставление субсидий на организацию военно-полевых сборов для учащихся 10-х классов общеобразовательных школ</t>
  </si>
  <si>
    <t xml:space="preserve">Предоставление субсидий общеобразовательным организациям на организацию школьного питания </t>
  </si>
  <si>
    <t>«Разработка градостроительной документации на территории Озерского городского округа Челябинской области» на 2014-2016 годы (УАиГ)</t>
  </si>
  <si>
    <t>Выполнение инженерно-геодезических работ по описанию местоположения и установления на местности границ  населенного пункта поселок Бижеляк в Озерском городском округе</t>
  </si>
  <si>
    <t>Разработка программных модулей программы «Мониторинг» для осуществления межведомственного взаимодействия информационной системы обеспечения градостроительной деятельности с государственными и муниципальными структурами</t>
  </si>
  <si>
    <t>Предоставление субсидий на проведение муниципального конкурса педагогических работников образовательных учреждений, реализующих программы дошкольного, начального, основного, среднего общего образования, «Современные образовательные технологии» и выплата его победителям денежного поощрения в порядке, установленном приказом Управления образования</t>
  </si>
  <si>
    <t>Предоставление субсидий на проведение муниципальных смотров – конкурсов учебных кабинетов</t>
  </si>
  <si>
    <t>Проведение августовской конференции педагогических работников городского округа</t>
  </si>
  <si>
    <t>Развитие системы поддержки одаренных детей и талантливой молодежи</t>
  </si>
  <si>
    <t xml:space="preserve">Предоставление субсидий на проведение муниципального конкурса обучающихся муниципальных образовательных учреждений, реализующих программы начального, основного, среднего общего образования, «Ученик года» </t>
  </si>
  <si>
    <t>Предоставление субсидий на совершенствование методической и материально-технической базы предметных лабораторий общеобразовательных учреждений по работы с одаренными обучающимися</t>
  </si>
  <si>
    <t>Предоставление субсидий на участие педагогических работников в областных семинарах по общеобразовательным программам дошкольного образования, отвечающим федеральным государственным требованиям к структуре основной общеобразовательной программы дошкольного образования</t>
  </si>
  <si>
    <t>Предоставление субсидий на выплату специальных денежных поощрений лицам, проявившим выдающиеся способности</t>
  </si>
  <si>
    <t xml:space="preserve">Поощрение обучающихся значком отличия Управления образования </t>
  </si>
  <si>
    <t>Предоставление субсидий на проведение муниципального этапа всероссийской олимпиады школьников по общеобразовательным предметам, организация участия школьников в региональном (областном), заключительном (всероссийском) этапах всероссийской олимпиады школьников по общеобразовательным предметам, организация участия школьников в региональных, межрегиональных, международных олимпиадах по общеобразовательным предметам</t>
  </si>
  <si>
    <t>Предоставление субсидий на проведение образовательными учреждениями  дополнительного образования муниципальных массовых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направленностей, утвержденных приказами Управления образования</t>
  </si>
  <si>
    <t xml:space="preserve">Предоставление субсидий на организацию участия обучающихся образовательных учреждений  дополнительного образования в региональных, межрегиональных всероссийских, международных массовых мероприятиях художественно-эстетической, физкультурно-спортивной, интеллектуальной, эколого-биологической, технической, военно-патриотической направленностей </t>
  </si>
  <si>
    <t>Повышение доступности образования для лиц с ограниченными возможностями здоровья и инвалидов, социальная поддержка детей</t>
  </si>
  <si>
    <t>Поддержка детей из малообеспеченных, неблагополучных семей, оказавшихся  в трудной жизненной ситуации путем компенсации родительской платы (полностью или частично)</t>
  </si>
  <si>
    <t>Внедрение инновационных образовательных моделей и технологий</t>
  </si>
  <si>
    <t>Предоставление субсидий на организацию муниципального конкурса детских команд дошкольных образовательных учреждений по робототехнике</t>
  </si>
  <si>
    <t>Предоставление субсидий на создание, функционирование и развитие  Lego -центра «Детский сад – сад школа»</t>
  </si>
  <si>
    <t>Формирование здоровьесберегающих и безопасных условий организации образовательного процесса</t>
  </si>
  <si>
    <t>Предоставление субсидий на обеспечение комплексной безопасности образовательных учреждений. Проведение мероприятий по обеспечению противопожарной защищенности учреждений</t>
  </si>
  <si>
    <t>1.9</t>
  </si>
  <si>
    <t>Развитие системы оценки качества образования</t>
  </si>
  <si>
    <t>1.10</t>
  </si>
  <si>
    <t>Аналитическое и информационное сопровождение процессов модернизации образования</t>
  </si>
  <si>
    <t>Подготовка новостных и аналитических материалов о реализации муниципальной Программы развития образования в Озерском городском округе на 2014–2018 годы и их публикация в печатных и электронных средствах массовой информации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</si>
  <si>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</si>
  <si>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>Оснащение теплового узла приборами учета тепловой энергии в здании МБОУ ДОД «ДШИ» пос. Новогорный</t>
  </si>
  <si>
    <t>Оснащение теплового узла приборами учета тепловой энергии в здании МБУ «ЦКДМ»</t>
  </si>
  <si>
    <t>Оснащение теплового узла приборами учета тепловой энергии здания Управления КСиБ</t>
  </si>
  <si>
    <t>Замена приборов учета электрической энергии на ТП в панелях наружного освещения</t>
  </si>
  <si>
    <t xml:space="preserve">«Повышение безопасности дорожного движения на территории Озерского городского округа» на 2014 - 2016 годы   </t>
  </si>
  <si>
    <t xml:space="preserve">Организация работ по перемещению, хранению бесхозяйных автотранспортных средств </t>
  </si>
  <si>
    <t>30</t>
  </si>
  <si>
    <t>Проведение лекций, бесед  профилактического характера для молодежи</t>
  </si>
  <si>
    <t>16.4</t>
  </si>
  <si>
    <t>«Поддержка одаренных детей, обучающихся в учреждениях дополнительного образования,
подведомственных Управлению культуры администрации Озерского городского округа» на 2014 год и плановый период 2015 - 2016 годов (УК)</t>
  </si>
  <si>
    <t>Организация и проведение профилактических акций</t>
  </si>
  <si>
    <t>Организация и проведение спортивных мероприятий</t>
  </si>
  <si>
    <t>Согласовано:</t>
  </si>
  <si>
    <t xml:space="preserve">     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муниципальных программ Озерского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2014 год</t>
  </si>
  <si>
    <t>Начальник Управления по финансам</t>
  </si>
  <si>
    <t>Е.Б. Соловьева</t>
  </si>
  <si>
    <t>Изготовление печатной продукции, средств наглядной агитации по вопросам профилактики наркомании</t>
  </si>
  <si>
    <t>Оборудование парковочных мест для инвалидов и других маломобильных групп населения:</t>
  </si>
  <si>
    <t>«Поддержка и развитие малого и среднего предпринимательства в Озерском городском округе» на 2014 год и на плановый период 2015 и 2016 годов» (ОРПиПР)</t>
  </si>
  <si>
    <t>Предоставление субсидий на возмещение части затрат по реализации предпринимательских проектов руководителями и собственниками которых являются молодежь</t>
  </si>
  <si>
    <t>Освещение вопросов развития малого и среднего предпринимательства, пропаганда и популяризация предпринимательской деятельности в средствах массовой информации</t>
  </si>
  <si>
    <t>Организация и проведение семинаров, курсов, тренингов по вопросам предпринимательской деятельности</t>
  </si>
  <si>
    <t>Предоставление субсидий субъектам малого и среднего предпринимательства на возмещение затрат по приобретению оборудования в целях создания и (или) развития, и (или) модернизации производства товаров (работ, услуг)</t>
  </si>
  <si>
    <t>Проведение спартакиады по военно-прикладным видам спорта среди допризывной молодежи</t>
  </si>
  <si>
    <t>Организация и проведение молодежных  конкурсов, фестивалей, смотров, турниров, праздников, акций</t>
  </si>
  <si>
    <t>Организация участия молодежи Озерского городского округа, творческих коллективов в мероприятиях областного и Российского уровня</t>
  </si>
  <si>
    <t>Содействие выпуску специальных молодежных телевизионных, радио передач, молодежных печатных изданий. Информационное обеспечение молодежных мероприятий в СМИ</t>
  </si>
  <si>
    <t>Предоставление субсидий на обеспечение прохождения курсов профессиональной переподготовки руководящих работников  образовательных учреждений, реализующих дошкольные, основные и дополнительные общеобразовательные программы</t>
  </si>
  <si>
    <t>Приобретение оборудования для столовых общеобразовательных организаций</t>
  </si>
  <si>
    <t>Информационная поддержка субъектов малого и среднего предпринимательства</t>
  </si>
  <si>
    <t>6.1</t>
  </si>
  <si>
    <t>17.1</t>
  </si>
  <si>
    <t>17.2</t>
  </si>
  <si>
    <t>Администрация ОГО (Отдел по режиму)</t>
  </si>
  <si>
    <t xml:space="preserve">Ремонт пешеходных переходов на перекрестке пр. Победы - ул. Менделеева </t>
  </si>
  <si>
    <t>Предоставление субсидий на возмещение части затрат по реализации предпринимательских проектов начинающих предпринимателей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</si>
  <si>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</si>
  <si>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Управление капитального строительства и благоустройства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</si>
  <si>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</si>
  <si>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</si>
  <si>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</si>
  <si>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15</t>
  </si>
  <si>
    <t>2</t>
  </si>
  <si>
    <t>1.3</t>
  </si>
  <si>
    <t>2.2</t>
  </si>
  <si>
    <t>Управление культуры</t>
  </si>
  <si>
    <t>11</t>
  </si>
  <si>
    <t>3.1</t>
  </si>
  <si>
    <t>4.1</t>
  </si>
  <si>
    <t>1.4</t>
  </si>
  <si>
    <t>13</t>
  </si>
  <si>
    <t>4</t>
  </si>
  <si>
    <t>5</t>
  </si>
  <si>
    <t>2.1</t>
  </si>
  <si>
    <t>Всего</t>
  </si>
  <si>
    <t>в том числе по источникам</t>
  </si>
  <si>
    <t>12</t>
  </si>
  <si>
    <t>17</t>
  </si>
  <si>
    <t>14</t>
  </si>
  <si>
    <t>10</t>
  </si>
  <si>
    <t>3</t>
  </si>
  <si>
    <t>6</t>
  </si>
  <si>
    <t>1</t>
  </si>
  <si>
    <t>1.1</t>
  </si>
  <si>
    <t>1.2</t>
  </si>
  <si>
    <t>16</t>
  </si>
  <si>
    <t xml:space="preserve">ИТОГО: </t>
  </si>
  <si>
    <t>Внебюд-жетные средства</t>
  </si>
  <si>
    <t>1.5</t>
  </si>
  <si>
    <t>5.1</t>
  </si>
  <si>
    <t>4.2</t>
  </si>
  <si>
    <t>Финансовая поддержка субъектов малого и среднего предпринимательства</t>
  </si>
  <si>
    <t>Подготовка и организация конкурсов и аукционов по продаже права на заключение договоров аренды земельных участков</t>
  </si>
  <si>
    <t>Пляж "Молодежный" (10877 кв.м.)</t>
  </si>
  <si>
    <t xml:space="preserve">Пляж "Дальний" (23621кв.м.) </t>
  </si>
  <si>
    <t>7.1</t>
  </si>
  <si>
    <t>7.2</t>
  </si>
  <si>
    <t>3.2</t>
  </si>
  <si>
    <t>3.3</t>
  </si>
  <si>
    <t>3.4</t>
  </si>
  <si>
    <t>6.2</t>
  </si>
  <si>
    <t>6.3</t>
  </si>
  <si>
    <t>18</t>
  </si>
  <si>
    <t>19</t>
  </si>
  <si>
    <t>20</t>
  </si>
  <si>
    <t>Подпрограмма "Оказание молодым семьям государственной поддержки для улучшения жилищных условий" (УЖКХ)</t>
  </si>
  <si>
    <t>10.1</t>
  </si>
  <si>
    <t>8</t>
  </si>
  <si>
    <t>21</t>
  </si>
  <si>
    <t>22</t>
  </si>
  <si>
    <t>23</t>
  </si>
  <si>
    <t>24</t>
  </si>
  <si>
    <t>25</t>
  </si>
  <si>
    <t>Управление жилищно-коммунального хозяйства (МУ "Социальная сфера")</t>
  </si>
  <si>
    <t>1.6</t>
  </si>
  <si>
    <t>1.7</t>
  </si>
  <si>
    <t>Управление по делам ГО и ЧС</t>
  </si>
  <si>
    <t>5.2</t>
  </si>
  <si>
    <t>Ведение дежурного (опорного) плана застройки и инженерной инфраструктуры населенных пунктов Озерского городского округа</t>
  </si>
  <si>
    <t>2.3</t>
  </si>
  <si>
    <t xml:space="preserve">Управление жилищно-коммунального хозяйства </t>
  </si>
  <si>
    <t>Выкорчевка пней</t>
  </si>
  <si>
    <t>1.8</t>
  </si>
  <si>
    <t>Отсыпка песком</t>
  </si>
  <si>
    <t>26</t>
  </si>
  <si>
    <t>Пляж "Колибри" (7500 кв.м.)</t>
  </si>
  <si>
    <t>10.2</t>
  </si>
  <si>
    <t>Начальник Управления экономики</t>
  </si>
  <si>
    <t>А.С. Алексеев</t>
  </si>
  <si>
    <t>Вырубка старовозрастных, больных и аварийных деревьев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</si>
  <si>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 на 2014 - 2016 годы (ГО и ЧС)</t>
  </si>
  <si>
    <t>Приобретение средств индивидуальной защиты органов дыхания (СИЗОД) для работников органов местного самоуправления, муниципальных предприятий и учреждений</t>
  </si>
  <si>
    <t xml:space="preserve">Создание и поддержание в работоспособном состоянии системы централизованного оповещения округа </t>
  </si>
  <si>
    <t>27</t>
  </si>
  <si>
    <t>Поставка и транспортировка природного газа для Мемориального комплекса «Вечный огонь»</t>
  </si>
  <si>
    <t>Приобретение музыкальных инструментов для МБОУ ДОД «ДМШ №1»</t>
  </si>
  <si>
    <t>Приобретение музыкальных инструментов для МБОУ ДОД «ДМШ №2»</t>
  </si>
  <si>
    <t>Приобретение музыкальных инструментов для МБОУ ДОД «ДШИ»</t>
  </si>
  <si>
    <t>«Оснащение музыкальными инструментами и сопутствующим оборудованием муниципальных бюджетных образовательных учреждений дополнительного образования детей в сфере культуры Озерского городского округа»  на 2014 год и плановый период 2015 - 2016 годов (УК)</t>
  </si>
  <si>
    <t>28</t>
  </si>
  <si>
    <t>Стипендиальная поддержка одаренных детей, обучающихся в МБОУ ДОД «ДМШ №1»</t>
  </si>
  <si>
    <t>Стипендиальная поддержка одаренных детей, обучающихся в МБОУ ДОД «ДХШ»</t>
  </si>
  <si>
    <t>Стипендиальная поддержка одаренных детей, обучающихся в МБОУ ДОД «ДШИ»</t>
  </si>
  <si>
    <t>Ремонт пешеходного перехода на перекрестке пр. Победы - ул. Студенческая</t>
  </si>
  <si>
    <t xml:space="preserve">Ремонт пешеходных переходов на перекрестке ул. Октябрьская - ул. Монтажников </t>
  </si>
  <si>
    <t>Ремонт пешеходного перехода по ул. Матросова в районе школы № 33</t>
  </si>
  <si>
    <t xml:space="preserve">Ремонт пешеходного перехода по ул. Октябрьская, 8 в районе КСК "Лидер" </t>
  </si>
  <si>
    <t>Обустройство парковочного кармана по пр.Ленина, 84 (клуб «Наши дети»)</t>
  </si>
  <si>
    <t>Ремонт пешеходных переходов в районе ГРС по Озерскому шоссе</t>
  </si>
  <si>
    <t>Ремонт пешеходных переходов в районе УПТК по Озерскому шоссе</t>
  </si>
  <si>
    <t>Ремонт пешеходного перехода в районе ФГУП ЮУрИБФ по Озерскому шоссе</t>
  </si>
  <si>
    <t>Капитальный ремонт скважин  № 167, № 168 в п. Метлино</t>
  </si>
  <si>
    <t>Устройство подвесного потолка (Шахматный клуб, пр. К.Маркса, 2б)</t>
  </si>
  <si>
    <t>Замена деревянных оконных блоков на блоки ПВХ  (Шахматный клуб, пр. К Маркса, 2б)</t>
  </si>
  <si>
    <t>Укладка линолеума в помещениях и учебных классах (Шахматный клуб, пр. К. Маркса, 2б)</t>
  </si>
  <si>
    <t>Ремонт кровли (оздоровительный комплекс "Парус" ул. Набережная,51)</t>
  </si>
  <si>
    <t>Ремонт внутренних помещений (оздоровительный комплекс "Парус" ул. Набережная,51)</t>
  </si>
  <si>
    <t>«Капитальный ремонт инженерных сетей на территории Озерского городского округа» на 2014-2016 годы (УКСиБ)</t>
  </si>
  <si>
    <t>Ремонт скатной кровли административного здания с/к "Авангард (ул. Трудящихся,20)</t>
  </si>
  <si>
    <t xml:space="preserve">Приобретение малых архитектурных форм и переносных изделий для спортивной площадки для игры в хоккей, волейбол, футбол (пр. Победы,15а) </t>
  </si>
  <si>
    <t>30.4</t>
  </si>
  <si>
    <t>Управление образования</t>
  </si>
  <si>
    <t>Капитальный ремонт сетей ливневой канализации (участок сети СЛК  от ул. Уральской до ул. Набережная, камера ЛК в районе Озерского технического колледжа по ул. Космонавтов, 27,  камера ЛК в районе КНС № 19 по ул. Архипова)</t>
  </si>
  <si>
    <t>Капитальный ремонт сетей ливневой канализации на участках автомобильной дороги по ул. Южная п. Татыш в районе ж/д № 2</t>
  </si>
  <si>
    <t>Очистка пруда по пр. Карла Маркса</t>
  </si>
  <si>
    <t>8.1</t>
  </si>
  <si>
    <t>вырубка старовозрастных, больных и аварийных деревьев  на территории  многоквартирных жилых домов по 
пр. Победы, 6, пр. Карла Маркса, 1, ул. Свердлова, 47, ул. Октябрьская, 40</t>
  </si>
  <si>
    <t>Субсидия из бюджета Озерского городского округа Челябинской области в целях возмещения затрат на капитальный ремонт, ремонт и устройство объектов, предназначенных для обслуживания и эксплуатации многоквартирных домов,  элементов озеленения и благоустройства дворовых территорий, входящих в состав общего имущества  многоквартирных домов Озерского городского округа,в т.ч.:</t>
  </si>
  <si>
    <t>ремонт асфальтобетонного покрытия дворовой территории многоквартирного жилого дома по пр. Ленина, 76</t>
  </si>
  <si>
    <t>8.2</t>
  </si>
  <si>
    <t>8.3</t>
  </si>
  <si>
    <t>ремонт асфальтобетонного покрытия проезда, устройство коллективной стоянки на дворовой территории  многоквартирного жилого дома по ул. Менделеева, 3</t>
  </si>
  <si>
    <t>8.4</t>
  </si>
  <si>
    <t>устройство коллективной автостоянки на дворовой территории многоквартирного жилого дома по пр. Карла Маркса, д. 16</t>
  </si>
  <si>
    <t>8.5</t>
  </si>
  <si>
    <t>устройство детских игровых площадок  на территории  многоквартирных жилых домов по ул. Космонавтов, 6, пр. Карла Маркса, 1, пр. Ленина, 38</t>
  </si>
  <si>
    <t>8.6</t>
  </si>
  <si>
    <t>устройство спортивной площадки на дворовой территории  многоквартирного жилого дома по пр. Карла Маркса, д. 1</t>
  </si>
  <si>
    <t>Замена ламповых светильников наружного освещения г. Озерска на светильники  со светодиодными элементами</t>
  </si>
  <si>
    <t>Городское кладбище (2-я очередь) ул.Березовая,д.16, г.Озерск Челябинской области, ПИР</t>
  </si>
  <si>
    <t>Выполнение кадастровых работ по описанию местоположения территориальных зон в городе Озерске</t>
  </si>
  <si>
    <t>Изготовление информационных надписей и обозначений на объектах культурного наследия - МБУ «Парк культуры и отдыха»</t>
  </si>
  <si>
    <t>Изготовление информационных надписей и обозначений на объектах культурного наследия - МБУ «Городской музей»</t>
  </si>
  <si>
    <t>Изготовление информационных надписей и обозначений на объектах культурного наследия - МБУ «ДК «Маяк»</t>
  </si>
  <si>
    <t>Изготовление информационных надписей и обозначений на объектах культурного наследия - МБУК ОТДиК «Наш дом»</t>
  </si>
  <si>
    <t>Изготовление листовок, памяток по тематике противодействия экстремизму (МКУК «ЦБС»)</t>
  </si>
  <si>
    <t>Изготовление и размещение наглядной агитации на противопожарную тему</t>
  </si>
  <si>
    <t>Оснащение ЕДДС мебелью</t>
  </si>
  <si>
    <t>Оснащение ЗПУ органов управления округа оборудованием</t>
  </si>
  <si>
    <t>Приобретение мобильного пункта управления для ликвидации последствий ЧС</t>
  </si>
  <si>
    <t>Предоставление субсидий на проведение иных конкурсов профессионального мастерства педагогических работников. Предоставление субсидий на денежное вознаграждение педагогическим коллективам</t>
  </si>
  <si>
    <t>Приобретение урн</t>
  </si>
  <si>
    <t>Приобретение медицинских аптечек, мягкого инвентаря</t>
  </si>
  <si>
    <t>Ремонт чердачного перекрытия (ул.Менделеева, 10)</t>
  </si>
  <si>
    <t>Ремонт цоколя (ул.Менделеева, 10)</t>
  </si>
  <si>
    <t>Замена участка трубопровода ГВС (пос .Новогорный, ул.Театральная,4а)</t>
  </si>
  <si>
    <t>Устройство ограждения спортплощадки ул.Уральская, 7</t>
  </si>
  <si>
    <t>Ремонт помещений в администрации пос. Метлино по ул.Мира, д.15 (3 этаж)</t>
  </si>
  <si>
    <t xml:space="preserve">Субсидия в целях возмещения затрат на проведение капитального ремонта общего имущества собственников помещений в ногоквартирных домах, расположенных на территории Озерского городского округа </t>
  </si>
  <si>
    <t xml:space="preserve">Финансирование, утвержденное в программе                                                  на 2014 год (тыс.руб.)                                                </t>
  </si>
  <si>
    <t>Средства бюджета округа</t>
  </si>
  <si>
    <t>Межбюд-жетные трансфер-ты из федераль-ного бюджета</t>
  </si>
  <si>
    <t>Межбюд-жетные трансфер-ты из областного бюджета</t>
  </si>
  <si>
    <t>Межбюд-жетные трансферты из федераль-ного бюджета</t>
  </si>
  <si>
    <t>Межбюд-жетные трансфер-ты из областно-го бюджета</t>
  </si>
  <si>
    <t>Приобретение видеопроектора МКУК «ЦСДШБ»</t>
  </si>
  <si>
    <t>Приобретение стульев (30 шт.)  для МКУК «ЦСДШБ»</t>
  </si>
  <si>
    <t>29</t>
  </si>
  <si>
    <t>«Повышение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Озерском городском округе Челябинской области» на 2014 - 2016 годы» (УИО)</t>
  </si>
  <si>
    <t>«Укрепление материально-технической базы учреждений культуры Озерского городского округа» на 2014 год и плановый период 2015 - 2016 годов (УК)</t>
  </si>
  <si>
    <t>29.4</t>
  </si>
  <si>
    <t>Оборудование парковочных мест для инвалидов и других маломобильных групп населения:
на территории МУ «Комплексный центр»</t>
  </si>
  <si>
    <t>«Доступное и комфортное жилье - гражданам России» в Озерском городском округе» на 2014 - 2015 годы - всего, в т.ч. по подпрограммам:</t>
  </si>
  <si>
    <t xml:space="preserve">Предоставление молодым семьям социальных выплат в форме свидетельств на приобретение жилья </t>
  </si>
  <si>
    <t>Приобретение благоустроенных жилых помещений для переселения граждан из аварийного жилищного фонда, выплата выкупной стоимости собственникам</t>
  </si>
  <si>
    <t xml:space="preserve">«Обустройство территории пляжей Озерского городского округа для организации досуга населения» на 2014 - 2016 годы  </t>
  </si>
  <si>
    <t>Санитарное содержание и обслуживание территории</t>
  </si>
  <si>
    <t>Исследования воды и песка</t>
  </si>
  <si>
    <t>Вывоз и захоронение твердых бытовых отходов</t>
  </si>
  <si>
    <t>Содержание медицинского персонала</t>
  </si>
  <si>
    <t>Пляж "Нептун" (11384 кв.м.)</t>
  </si>
  <si>
    <t>3.5</t>
  </si>
  <si>
    <t>Пляж по адресу ул.Набережная,21 (1251кв.м.)</t>
  </si>
  <si>
    <t>Пляж по адресу мкр.Заозерный,4 (6431кв.м.)</t>
  </si>
  <si>
    <t>Пляж "Восточный" в пос. Метлино (1556 кв.м.)</t>
  </si>
  <si>
    <t>7</t>
  </si>
  <si>
    <t>Пляж "Южный" в пос. Новогорный (953 кв.м.)</t>
  </si>
  <si>
    <t xml:space="preserve">«Разграничение государственной собственности на землю и обустройство земель» на 2014-2016 годы (УИО) </t>
  </si>
  <si>
    <t xml:space="preserve">"Капитальный ремонт учреждений социальной сферы" Озерского городского округа на 2014 - 2016 годы </t>
  </si>
  <si>
    <t>Ремонт площадки главного входа, парапетов, лестниц, тротуарной плитки МБУ театр кукол «Золотой петушок»</t>
  </si>
  <si>
    <t>Установка перил на лестничном пролете 1-го этажа в МКУК «Централизованная система детских и школьных библиотек»</t>
  </si>
  <si>
    <t>Разработка ПСД на ремонт туалетов и ремонт туалетов МБОУ ДОД «ДМШ №1»</t>
  </si>
  <si>
    <t>Восстановление изношенных верхних слоев асфальтобетонного покрытия на отдельных участках проезжей части автодороги по ул. Комсомльская, участки по тех. заданию, г. Озерск</t>
  </si>
  <si>
    <t>Восстановление изношенных верхних слоев асфальтобетонного покрытия на отдельных участках проезжей части автодороги по проезду Комсомольский, г.Озерск</t>
  </si>
  <si>
    <t>Установка доски Почета</t>
  </si>
  <si>
    <t>Приобретение контейнеров заглубленного типа для сбора ТБО</t>
  </si>
  <si>
    <t>Капитальный ремонт сетей наружного освещения в поселке №2 по ул. Мира от ж/д №1 до кольца, г. Озерск Челябинской области</t>
  </si>
  <si>
    <t>Оборудование парковочных мест для инвалидов и других маломобильных групп населения на территории МБУ ДК «Маяк»</t>
  </si>
  <si>
    <t>Обновление дорожной разметки на существующих парковочных местах для инвалидов и других маломобильных групп населения: пр. Ленина,30а (администрация Озерского городского округа), пр. Карла Маркса,10а (магазин "Семья"), пр. Карла Маркса,19а (магазин "Елена"), пр.Карла Маркса, 23а (магазин "Детский мир"), ул. Набержная,17</t>
  </si>
  <si>
    <t>Капитальный ремонт напорных коллекторов Ду=600 мм от КНС -2/8 до камер переключения</t>
  </si>
  <si>
    <t>Капитальный ремонт  резервуаров емкостью 800 куб. м</t>
  </si>
  <si>
    <t>Капитальный ремонт резервуаров емкостью 2000 куб. м на территории насосно - фильтровальной станции (г.Озерск, переулок Поперечный,7)</t>
  </si>
  <si>
    <t>Управление по физической культуре и спорту</t>
  </si>
  <si>
    <t>Ремонт женских душевых                   (ул. Уральская, 3)</t>
  </si>
  <si>
    <t>Капитальный ремонт вентиляции с заменой оборудования (ул. Уральская, 3)</t>
  </si>
  <si>
    <t>Устройство перегородки (входная группа), (ул. Уральская, 3)</t>
  </si>
  <si>
    <t>Ремонт помещения кухни (3 этаж) (ул.Уральская, 3)</t>
  </si>
  <si>
    <t>Замена приборов отопления 1 этаж (ул. Уральская, 4)</t>
  </si>
  <si>
    <t>Ремонт помещения кухни 3, 4 этажей (ул. Уральская, 4)</t>
  </si>
  <si>
    <t>Ремонт душевых (3 помещения)  ул. Трудящихся, 39а</t>
  </si>
  <si>
    <t>Ремонт помещения кухни 2 этажа (ул. Менделеева, 10)</t>
  </si>
  <si>
    <t>«Ремонт улично-дорожной сети Озерского городского округа» на 2014 год и на плановый период 2015-2016 годов (УКСиБ)</t>
  </si>
  <si>
    <t>«Преодоление последствий радиационной аварии на производственном объединении «Маяк» и обеспечение радиационной безопасности на территории Озерского городского округа» на 2014 и на плановый период 2015-2016 годов (УКСиБ)</t>
  </si>
  <si>
    <t>Строительство внутрипоселковых дорог по улицам Лесная, Тепличная, Полевая в пос. Метлино Озерского городского округа</t>
  </si>
  <si>
    <t>«Капитальный ремонт многоквартирных домов» на 2014 год и на плановый период до 2016 года</t>
  </si>
  <si>
    <t>Проведение комплексного капитального ремонта многоквартирного дома № 25 по ул.Свердлова, г.Озерск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</si>
  <si>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на 2014-2016 годы </t>
  </si>
  <si>
    <t>Замена электропроводки установочных изделий, защитной аппаратуры ул. Менделеева д.10</t>
  </si>
  <si>
    <t>Независимая оценка рисков в области обеспечения пожарной безопасности объекта МБУ ОТДиК «Наш дом», пр. Ленина, 30</t>
  </si>
  <si>
    <t>Огнезащитная обработка сгораемых конструкций МБУ ДК «Синегорье», пос. Метлино, ул. Центральная, 62</t>
  </si>
  <si>
    <t>Установка противопожарных дверей с нормируемым пределом огнестойкости МБОУ ДОД «ДМШ №1»</t>
  </si>
  <si>
    <t>Монтаж и пусконаладочные работы устройства передачи извещений о срабатывании АПС в здании ДШИ (Вывод сигнала АПС на пульт пожарной части)  МБОУ ДОД «ДШИ»</t>
  </si>
  <si>
    <t>9</t>
  </si>
  <si>
    <t>Замена покрытия стен на путях эвакуации негорючими материалами МБОУ ДОД «ДШИ»</t>
  </si>
  <si>
    <t>Приобретение новых огнетушителей МБОУ ДОД «ДШИ»</t>
  </si>
  <si>
    <t>Устройство противопожарных разрывов около поселка Бижеляк, железнодорожный разъезд, поселка Татыш, железнодорожная станция, деревни Селезни, поселка Метлино, поселка Новогорный</t>
  </si>
  <si>
    <t>Реконструкция школы №29, г. Озерск, ул. Музрукова, 34</t>
  </si>
  <si>
    <t>«Развитие муниципальной службы в Озерском городском округе Челябинской области» на 2014 - 2016 годы (ОКиМС)</t>
  </si>
  <si>
    <t>Обучение муниципальных служащих на краткосрочных курсах повышения квалификации</t>
  </si>
  <si>
    <t>Обучение муниципальных служащих на курсах повышения квалификации по 72 и более часовой программе</t>
  </si>
  <si>
    <t>«Социальная поддержка населения Озерского городского округа» на 2014 год и плановый период 2015 - 2016 гг. (УСЗН)</t>
  </si>
  <si>
    <t>Оказание единовременной материальной помощи по индивидуальным обращениям</t>
  </si>
  <si>
    <t>Выплата компенсации расходов на оплату стоимости проезда на автомобильном транспорте, относящегося к категории такси, до социально значимых объектов инфраструктуры Озерского городского округа, утвержденных постановлением администрации округа, и обратно</t>
  </si>
  <si>
    <t>Ремонт улицы Дзержинского, участок от ул. Семенова до перекрестка с Карла Маркса, г. Озерск Челябинская область</t>
  </si>
  <si>
    <t>Восстановление изношенных верхних слоев асфальтобетонного покрытия на отдельных участках проезжей части автодороги по ул. Музрукова, участок от пешеходного перехода, расположенного в районе школы № 37 до  ул. Семенова, г. Озерск</t>
  </si>
  <si>
    <t>Восстановление изношенных верхних слоев асфальтобетонного покрытия на отдельных участках проезжей части автодороги по пр. Победы, участки по тех. заданию,                                                                         г. Озерск</t>
  </si>
  <si>
    <t>Ремонт кровли гаража МКУ "УКС"</t>
  </si>
  <si>
    <t>Замена окон в административном здании МКУ "УКС"</t>
  </si>
  <si>
    <t>16.5</t>
  </si>
  <si>
    <t>Замена противопожарного водопровода в административном здании МКУ "УКС ОГО"</t>
  </si>
  <si>
    <t>Монтаж пожарной сигнализации МКУ "УКС ОГО" (ул. Кыштымская, 46а, ул. Октябрьская, 45,51,53)</t>
  </si>
  <si>
    <t xml:space="preserve">Восстановление изношенных верхних слоев асфальтобетонного покрытия на отдельных участках проезжей части автодороги по ул. Семашко, участок от кольца пр. Победы до  ул. Колыванова, г. Озерск </t>
  </si>
  <si>
    <t>Восстановление изношенных верхних слоев асфальтобетонного покрытия на отдельных участках проезжей части автодороги по ул. Ленинградская, участок  от ул. Космонавтов,1 до  ул. Строительная, г. Озерск</t>
  </si>
  <si>
    <t xml:space="preserve">Восстановление изношенных верхних слоев асфальтобетонного покрытия на отдельных участках проезжей части автодороги по ул. Матросова, участок от пр. Ленина до пр. Карла Маркса, г. Озерск </t>
  </si>
  <si>
    <t>Восстановление изношенных верхних слоев асфальтобетонного покрытия на отдельных участках проезжей части автодороги по шоссе Татышское, участок от ж/д переезда в сторону  п. Татыш, г. Озерск</t>
  </si>
  <si>
    <t xml:space="preserve">Восстановление изношенных верхних слоев асфальтобетонного покрытия на отдельных участках проезжей части автодороги по ул. Герцена,  участок от  ул. Свердлова, 58 до ул. Строительная, г. Озерск </t>
  </si>
  <si>
    <t xml:space="preserve">Восстановление изношенных верхних слоев асфальтобетонного покрытия на отдельных участках проезжей части автодороги по ул. Чапаева, участок от ул. Свердлова, 38 до ул. Чапаева,12, г. Озерск </t>
  </si>
  <si>
    <t>30.5</t>
  </si>
  <si>
    <t>Предоставление субсидий на развитие материально-технической базы дошкольных образовательных учреждений, развитие предметных лабораторий</t>
  </si>
  <si>
    <t>№  п./п</t>
  </si>
  <si>
    <t>Управление социальной защиты населения</t>
  </si>
  <si>
    <t>Капитальный ремонт кровли (ул. Блюхера, д.6)</t>
  </si>
  <si>
    <t>Восстановление изношенных верхних слоев асфальтобетонного покрытия на отдельных участках проезжей части автодороги по шоссе Озерское, от ул. Челябинская, участки по тех. заданию, г. Озерск</t>
  </si>
  <si>
    <t>Тех. надзор за выполнением работ по восстановлению изношенных верхних слоев асфальтобетонного покрытия на отдельных участках проезжей части автодорог, г. Озерск</t>
  </si>
  <si>
    <t>Ремонт тротуара по центральной аллее пр. Ленина (в районе д. 60), г. Озерск, Челябинская область</t>
  </si>
  <si>
    <t>Предоставление ежемесячного денежного содержания</t>
  </si>
  <si>
    <t>Выплата социального пособия на погребение</t>
  </si>
  <si>
    <t>16.3</t>
  </si>
  <si>
    <t xml:space="preserve">Управление по физической культуре и спорту </t>
  </si>
  <si>
    <t>Обработка огнезащитным составом несущих металлических конструкций перекрытий КСК "Лидер"</t>
  </si>
  <si>
    <t>29.3</t>
  </si>
  <si>
    <t>на территории СК "Парус»</t>
  </si>
  <si>
    <t>на территории КСК "Лидер»</t>
  </si>
  <si>
    <t>Ремонт душевой,сан.узла, и женской раздевалки с/к Олимп (ул.Матросова,34)</t>
  </si>
  <si>
    <t xml:space="preserve">Разработка проектно-сметной документации </t>
  </si>
  <si>
    <t xml:space="preserve">Выполнение ремонтных работ зданий (помещений) МФЦ </t>
  </si>
  <si>
    <t xml:space="preserve">Техническое оснащение зданий (помещений) МФЦ системами обеспечения жизнедеятельности и безопасности </t>
  </si>
  <si>
    <t>Построение информационно-коммуникационной инфраструктуры, включая оснащение офисной и бытовой техникой, программно-техническими комплексами, техническими средствами, средствами телекоммуникаций и защиты информации, сопутствующим оборудованием</t>
  </si>
  <si>
    <t>Реализация PR-программы информирования населения о создании МФЦ и предоставляемых на базе МФЦ государственных и муниципальных услугах, в том числе создание Интернет-сайта МФЦ</t>
  </si>
  <si>
    <t>Устройство второго эвакуационного выхода с 1 этажа общежиия в п. Метлино ул. Центральная, 76</t>
  </si>
  <si>
    <t>Устройство второго эвакуационного выхода с 1 этажа общежиия ул. Трудящихся, 39а</t>
  </si>
  <si>
    <t>Проверка качества огнезащитной обработки деревянных конструкций чердаков ул. Уральская, 3</t>
  </si>
  <si>
    <t>Проверка качества огнезащитной обработки деревянных конструкций чердаков ул. Уральская, 4</t>
  </si>
  <si>
    <t>Проверка качества огнезащитной обработки деревянных конструкций чердаков ул. Уральская, 7</t>
  </si>
  <si>
    <t>Проверка качества огнезащитной обработки деревянных конструкций чердаков  ул. Менделеева, 10</t>
  </si>
  <si>
    <t>Проверка качества огнезащитной обработки деревянных конструкций чердаков пос.Татыш ул. Трудящихся, 39а</t>
  </si>
  <si>
    <t>Проверка качества огнезащитной обработки деревянных конструкций чердаков пос. Новогорный, ул.Южно-Уральская, 1</t>
  </si>
  <si>
    <t>Проверка качества огнезащитной обработки деревянных конструкций чердаков пос. Новогорный, ул.Театральная, 4а</t>
  </si>
  <si>
    <t>Проверка качества огнезащитной обработки деревянных конструкций чердаков пос. Новогорный, ул.Труда,  3а</t>
  </si>
  <si>
    <t>Замена полового покрытия на путях эвакуации ул. Уральская,7</t>
  </si>
  <si>
    <t>Замена полового покрытия на путях эвакуации ул. Трудящихся, 39а</t>
  </si>
  <si>
    <t>Разработка проектной документации на монтаж ПС и системы оповещения людей о пожаре п.Метлино ул. Мира, 15</t>
  </si>
  <si>
    <t>Монтаж ПС и системы оповещения людей о пожаре п.Метлино ул. Мира, 15</t>
  </si>
  <si>
    <t>Выполнение кадастровых работ по описанию местоположения территориальных зон в поселке Метлино</t>
  </si>
  <si>
    <t>Выполнение кадастровых работ по описанию местоположения территориальных зон в поселке Новогорный</t>
  </si>
  <si>
    <t>Выполнение кадастровых работ по описанию местоположения территориальных зон в поселке Бижеляк</t>
  </si>
  <si>
    <t>Предоставление бесплатного горячего питания в организациях общественного питания</t>
  </si>
  <si>
    <t xml:space="preserve">Компенсация стоимости проездного билета для проезда на городском и пригородном автомобильном транспорте общего пользования </t>
  </si>
  <si>
    <t>Капитальный ремонт сетей наружного освещения в районе остановочного комплекса в районе дома № 53 по ул. Дзержинского</t>
  </si>
  <si>
    <t xml:space="preserve">Предоставление поддержки общественным некоммерческим организациям в форме субсидий </t>
  </si>
  <si>
    <t xml:space="preserve">Прочие расходы (транспортные расходы, на проведение праздничных мероприятий, приобретение подарков и сувениров) </t>
  </si>
  <si>
    <t>Устройство дворовой площадки по ул. Уральская,7</t>
  </si>
  <si>
    <t>Приобретение средств реабилитации (кресло-коляски, трости, костыли и т.д.) для пункта проката и «Школы реабилитации», материально-техническое оснащение зала лечебной физкультуры и комнаты психологической разгрузки в МУ «Комплексный центр»</t>
  </si>
  <si>
    <t xml:space="preserve">Выплата неработающим пенсионерам компенсации расходов на оздоровление в санаторно-курортных учреждениях </t>
  </si>
  <si>
    <t>«Развитие образования в Озерском городском округе» на 2014-2018 годы (УО)</t>
  </si>
  <si>
    <t>«Молодежь Озерска» на 2014 год и на плановый период до 2016 года (администрация ОГО (СДМ)</t>
  </si>
  <si>
    <t>Развитие инфраструктуры образовательных учреждений</t>
  </si>
  <si>
    <t>Предоставление субсидий на увеличение количества групп в действующих детских садах за счет рационализации сети дошкольных образовательных учреждений, более полного использования проектной мощности зданий, реконструкции групповых помещений, приобретения (оборудования, ремонт)</t>
  </si>
  <si>
    <t>Предоставление субсидий на проведение ремонтных работ по обеспечению выполнения требований к санитарно-бытовым условиям и охране здоровья обучающихся</t>
  </si>
  <si>
    <t>Предоставление субсидий на проведение мероприятий, направленных на осуществление мер по энергосбережению</t>
  </si>
  <si>
    <t>Поддержка и развитие образовательных учреждений</t>
  </si>
  <si>
    <t>Предоставление субсидий на проведение муниципального конкурса «Лучший сайт образовательного учреждения Озерского городского округа»</t>
  </si>
  <si>
    <t>Предоставление субсидий на проведение муниципального конкурса "Информика"</t>
  </si>
  <si>
    <t xml:space="preserve">"Профилактика терроризма, минимизация и (или) ликвидация последствий проявлений терроризма на территории  Озерского городского округа" </t>
  </si>
  <si>
    <t>Предоставление субсидий на приобретение необходимого оборудования для кабинетов информатики, физики, химии,  пополнение химических реактивов в МБСЛШ им.Ю.А. Гагарина</t>
  </si>
  <si>
    <t xml:space="preserve">Обучение и повышение квалификации руководящих и педагогических работников образовательных учреждений </t>
  </si>
  <si>
    <t>Монтаж АПС и системы оповещения людей о пожаре в столярной и художественной мастерских МБУ «КДЦ»</t>
  </si>
  <si>
    <t>Установка модулей автономного пожаротушения в помещениях склада здания МБУ ДК «Синегорье», пос. Метлино, ул. Центральная, 62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</si>
</sst>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0&quot;р.&quot;"/>
    <numFmt numFmtId="176" formatCode="#,##0.000"/>
    <numFmt numFmtId="177" formatCode="#,##0.00_ ;[Red]\-#,##0.00\ "/>
    <numFmt numFmtId="178" formatCode="#,##0.0000"/>
    <numFmt numFmtId="179" formatCode="#,##0.00000"/>
    <numFmt numFmtId="180" formatCode="#,##0.0"/>
    <numFmt numFmtId="181" formatCode="0.000%"/>
    <numFmt numFmtId="182" formatCode="0.0000%"/>
    <numFmt numFmtId="183" formatCode="0.0%"/>
    <numFmt numFmtId="184" formatCode="?"/>
    <numFmt numFmtId="185" formatCode="#,##0.000000"/>
    <numFmt numFmtId="186" formatCode="#,##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u val="single"/>
      <sz val="9"/>
      <name val="Times New Roman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76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4" borderId="14" xfId="5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54" applyFont="1" applyFill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6" fillId="24" borderId="10" xfId="55" applyFont="1" applyFill="1" applyBorder="1" applyAlignment="1">
      <alignment vertical="center" wrapText="1"/>
      <protection/>
    </xf>
    <xf numFmtId="49" fontId="7" fillId="0" borderId="14" xfId="54" applyNumberFormat="1" applyFont="1" applyBorder="1" applyAlignment="1">
      <alignment horizontal="center" vertical="center" wrapText="1"/>
      <protection/>
    </xf>
    <xf numFmtId="0" fontId="6" fillId="24" borderId="13" xfId="54" applyFont="1" applyFill="1" applyBorder="1" applyAlignment="1">
      <alignment horizontal="center" vertical="center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7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11" fillId="24" borderId="10" xfId="55" applyFont="1" applyFill="1" applyBorder="1" applyAlignment="1">
      <alignment vertical="center" wrapText="1"/>
      <protection/>
    </xf>
    <xf numFmtId="0" fontId="6" fillId="24" borderId="11" xfId="54" applyFont="1" applyFill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left" vertical="center" wrapText="1"/>
    </xf>
    <xf numFmtId="0" fontId="6" fillId="24" borderId="11" xfId="55" applyFont="1" applyFill="1" applyBorder="1" applyAlignment="1">
      <alignment vertical="center" wrapText="1"/>
      <protection/>
    </xf>
    <xf numFmtId="0" fontId="11" fillId="24" borderId="15" xfId="55" applyFont="1" applyFill="1" applyBorder="1" applyAlignment="1">
      <alignment horizontal="left" vertical="center" wrapText="1"/>
      <protection/>
    </xf>
    <xf numFmtId="0" fontId="6" fillId="24" borderId="10" xfId="55" applyFont="1" applyFill="1" applyBorder="1" applyAlignment="1">
      <alignment horizontal="left" vertical="center" wrapText="1"/>
      <protection/>
    </xf>
    <xf numFmtId="0" fontId="11" fillId="24" borderId="10" xfId="55" applyFont="1" applyFill="1" applyBorder="1" applyAlignment="1">
      <alignment horizontal="left" vertical="center" wrapText="1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4" fontId="6" fillId="24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176" fontId="9" fillId="24" borderId="20" xfId="0" applyNumberFormat="1" applyFont="1" applyFill="1" applyBorder="1" applyAlignment="1">
      <alignment horizontal="center" vertical="center"/>
    </xf>
    <xf numFmtId="176" fontId="9" fillId="24" borderId="21" xfId="0" applyNumberFormat="1" applyFont="1" applyFill="1" applyBorder="1" applyAlignment="1">
      <alignment horizontal="center" vertical="center"/>
    </xf>
    <xf numFmtId="176" fontId="6" fillId="24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176" fontId="6" fillId="24" borderId="18" xfId="0" applyNumberFormat="1" applyFont="1" applyFill="1" applyBorder="1" applyAlignment="1">
      <alignment horizontal="center" vertical="center"/>
    </xf>
    <xf numFmtId="176" fontId="6" fillId="24" borderId="24" xfId="0" applyNumberFormat="1" applyFont="1" applyFill="1" applyBorder="1" applyAlignment="1">
      <alignment horizontal="center" vertical="center" wrapText="1"/>
    </xf>
    <xf numFmtId="0" fontId="7" fillId="0" borderId="14" xfId="54" applyFont="1" applyBorder="1" applyAlignment="1">
      <alignment horizontal="center" vertical="center" wrapText="1"/>
      <protection/>
    </xf>
    <xf numFmtId="176" fontId="6" fillId="24" borderId="17" xfId="54" applyNumberFormat="1" applyFont="1" applyFill="1" applyBorder="1" applyAlignment="1">
      <alignment horizontal="center" vertical="center" wrapText="1"/>
      <protection/>
    </xf>
    <xf numFmtId="176" fontId="6" fillId="24" borderId="25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2" fontId="3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176" fontId="6" fillId="24" borderId="26" xfId="0" applyNumberFormat="1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  <protection/>
    </xf>
    <xf numFmtId="176" fontId="6" fillId="24" borderId="18" xfId="54" applyNumberFormat="1" applyFont="1" applyFill="1" applyBorder="1" applyAlignment="1">
      <alignment horizontal="center" vertical="center" wrapText="1"/>
      <protection/>
    </xf>
    <xf numFmtId="49" fontId="7" fillId="24" borderId="27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vertical="center" wrapText="1"/>
      <protection/>
    </xf>
    <xf numFmtId="176" fontId="9" fillId="24" borderId="18" xfId="54" applyNumberFormat="1" applyFont="1" applyFill="1" applyBorder="1" applyAlignment="1">
      <alignment horizontal="center" vertical="center" wrapText="1"/>
      <protection/>
    </xf>
    <xf numFmtId="0" fontId="31" fillId="0" borderId="2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76" fontId="6" fillId="24" borderId="29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31" fillId="0" borderId="31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9" fillId="24" borderId="27" xfId="0" applyFont="1" applyFill="1" applyBorder="1" applyAlignment="1">
      <alignment horizontal="justify" vertical="center"/>
    </xf>
    <xf numFmtId="176" fontId="9" fillId="24" borderId="32" xfId="0" applyNumberFormat="1" applyFont="1" applyFill="1" applyBorder="1" applyAlignment="1">
      <alignment horizontal="center" vertical="center"/>
    </xf>
    <xf numFmtId="49" fontId="6" fillId="0" borderId="12" xfId="54" applyNumberFormat="1" applyFont="1" applyBorder="1" applyAlignment="1">
      <alignment horizontal="center" vertical="center" wrapText="1"/>
      <protection/>
    </xf>
    <xf numFmtId="176" fontId="6" fillId="24" borderId="33" xfId="54" applyNumberFormat="1" applyFont="1" applyFill="1" applyBorder="1" applyAlignment="1">
      <alignment horizontal="center" vertical="center" wrapText="1"/>
      <protection/>
    </xf>
    <xf numFmtId="176" fontId="6" fillId="24" borderId="34" xfId="54" applyNumberFormat="1" applyFont="1" applyFill="1" applyBorder="1" applyAlignment="1">
      <alignment horizontal="center" vertical="center" wrapText="1"/>
      <protection/>
    </xf>
    <xf numFmtId="176" fontId="6" fillId="24" borderId="35" xfId="54" applyNumberFormat="1" applyFont="1" applyFill="1" applyBorder="1" applyAlignment="1">
      <alignment horizontal="center" vertical="center" wrapText="1"/>
      <protection/>
    </xf>
    <xf numFmtId="49" fontId="12" fillId="0" borderId="13" xfId="54" applyNumberFormat="1" applyFont="1" applyBorder="1" applyAlignment="1">
      <alignment horizontal="center" vertical="center" wrapText="1"/>
      <protection/>
    </xf>
    <xf numFmtId="176" fontId="12" fillId="24" borderId="36" xfId="0" applyNumberFormat="1" applyFont="1" applyFill="1" applyBorder="1" applyAlignment="1">
      <alignment horizontal="center" vertical="center" wrapText="1"/>
    </xf>
    <xf numFmtId="176" fontId="12" fillId="24" borderId="37" xfId="54" applyNumberFormat="1" applyFont="1" applyFill="1" applyBorder="1" applyAlignment="1">
      <alignment horizontal="center" vertical="center" wrapText="1"/>
      <protection/>
    </xf>
    <xf numFmtId="176" fontId="12" fillId="24" borderId="17" xfId="54" applyNumberFormat="1" applyFont="1" applyFill="1" applyBorder="1" applyAlignment="1">
      <alignment horizontal="center" vertical="center" wrapText="1"/>
      <protection/>
    </xf>
    <xf numFmtId="176" fontId="12" fillId="24" borderId="35" xfId="54" applyNumberFormat="1" applyFont="1" applyFill="1" applyBorder="1" applyAlignment="1">
      <alignment horizontal="center" vertical="center" wrapText="1"/>
      <protection/>
    </xf>
    <xf numFmtId="176" fontId="6" fillId="24" borderId="36" xfId="0" applyNumberFormat="1" applyFont="1" applyFill="1" applyBorder="1" applyAlignment="1">
      <alignment horizontal="center" vertical="center" wrapText="1"/>
    </xf>
    <xf numFmtId="176" fontId="6" fillId="24" borderId="38" xfId="0" applyNumberFormat="1" applyFont="1" applyFill="1" applyBorder="1" applyAlignment="1">
      <alignment horizontal="center" vertical="center" wrapText="1"/>
    </xf>
    <xf numFmtId="49" fontId="11" fillId="0" borderId="10" xfId="54" applyNumberFormat="1" applyFont="1" applyBorder="1" applyAlignment="1">
      <alignment horizontal="center" vertical="center" wrapText="1"/>
      <protection/>
    </xf>
    <xf numFmtId="176" fontId="12" fillId="24" borderId="36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176" fontId="12" fillId="24" borderId="22" xfId="54" applyNumberFormat="1" applyFont="1" applyFill="1" applyBorder="1" applyAlignment="1">
      <alignment horizontal="center" vertical="center" wrapText="1"/>
      <protection/>
    </xf>
    <xf numFmtId="176" fontId="6" fillId="24" borderId="36" xfId="54" applyNumberFormat="1" applyFont="1" applyFill="1" applyBorder="1" applyAlignment="1">
      <alignment horizontal="center" vertical="center" wrapText="1"/>
      <protection/>
    </xf>
    <xf numFmtId="176" fontId="6" fillId="24" borderId="17" xfId="0" applyNumberFormat="1" applyFont="1" applyFill="1" applyBorder="1" applyAlignment="1">
      <alignment horizontal="center" vertical="center"/>
    </xf>
    <xf numFmtId="176" fontId="9" fillId="24" borderId="39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176" fontId="12" fillId="24" borderId="26" xfId="0" applyNumberFormat="1" applyFont="1" applyFill="1" applyBorder="1" applyAlignment="1">
      <alignment horizontal="center" vertical="center"/>
    </xf>
    <xf numFmtId="176" fontId="6" fillId="24" borderId="16" xfId="0" applyNumberFormat="1" applyFont="1" applyFill="1" applyBorder="1" applyAlignment="1">
      <alignment horizontal="center" vertical="center"/>
    </xf>
    <xf numFmtId="176" fontId="6" fillId="24" borderId="41" xfId="0" applyNumberFormat="1" applyFont="1" applyFill="1" applyBorder="1" applyAlignment="1">
      <alignment horizontal="center" vertical="center"/>
    </xf>
    <xf numFmtId="176" fontId="6" fillId="24" borderId="21" xfId="0" applyNumberFormat="1" applyFont="1" applyFill="1" applyBorder="1" applyAlignment="1">
      <alignment horizontal="center" vertical="center"/>
    </xf>
    <xf numFmtId="176" fontId="12" fillId="24" borderId="42" xfId="0" applyNumberFormat="1" applyFont="1" applyFill="1" applyBorder="1" applyAlignment="1">
      <alignment horizontal="center" vertical="center"/>
    </xf>
    <xf numFmtId="176" fontId="9" fillId="24" borderId="43" xfId="0" applyNumberFormat="1" applyFont="1" applyFill="1" applyBorder="1" applyAlignment="1">
      <alignment horizontal="center" vertical="center"/>
    </xf>
    <xf numFmtId="176" fontId="6" fillId="24" borderId="36" xfId="0" applyNumberFormat="1" applyFont="1" applyFill="1" applyBorder="1" applyAlignment="1">
      <alignment horizontal="center" vertical="center"/>
    </xf>
    <xf numFmtId="176" fontId="6" fillId="24" borderId="42" xfId="0" applyNumberFormat="1" applyFont="1" applyFill="1" applyBorder="1" applyAlignment="1">
      <alignment horizontal="center" vertical="center"/>
    </xf>
    <xf numFmtId="176" fontId="6" fillId="24" borderId="43" xfId="0" applyNumberFormat="1" applyFont="1" applyFill="1" applyBorder="1" applyAlignment="1">
      <alignment horizontal="center" vertical="center"/>
    </xf>
    <xf numFmtId="176" fontId="6" fillId="24" borderId="40" xfId="0" applyNumberFormat="1" applyFont="1" applyFill="1" applyBorder="1" applyAlignment="1">
      <alignment horizontal="center" vertical="center" wrapText="1"/>
    </xf>
    <xf numFmtId="176" fontId="11" fillId="24" borderId="42" xfId="0" applyNumberFormat="1" applyFont="1" applyFill="1" applyBorder="1" applyAlignment="1">
      <alignment horizontal="center" vertical="center"/>
    </xf>
    <xf numFmtId="176" fontId="6" fillId="24" borderId="25" xfId="0" applyNumberFormat="1" applyFont="1" applyFill="1" applyBorder="1" applyAlignment="1">
      <alignment horizontal="center" vertical="center" wrapText="1"/>
    </xf>
    <xf numFmtId="176" fontId="6" fillId="0" borderId="42" xfId="0" applyNumberFormat="1" applyFont="1" applyFill="1" applyBorder="1" applyAlignment="1">
      <alignment horizontal="center" vertical="center"/>
    </xf>
    <xf numFmtId="176" fontId="6" fillId="24" borderId="44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/>
    </xf>
    <xf numFmtId="176" fontId="6" fillId="24" borderId="31" xfId="0" applyNumberFormat="1" applyFont="1" applyFill="1" applyBorder="1" applyAlignment="1">
      <alignment horizontal="center" vertical="center"/>
    </xf>
    <xf numFmtId="176" fontId="6" fillId="24" borderId="17" xfId="0" applyNumberFormat="1" applyFont="1" applyFill="1" applyBorder="1" applyAlignment="1">
      <alignment horizontal="center" vertical="center" wrapText="1"/>
    </xf>
    <xf numFmtId="176" fontId="6" fillId="24" borderId="17" xfId="54" applyNumberFormat="1" applyFont="1" applyFill="1" applyBorder="1" applyAlignment="1">
      <alignment horizontal="center" vertical="center"/>
      <protection/>
    </xf>
    <xf numFmtId="176" fontId="6" fillId="24" borderId="18" xfId="0" applyNumberFormat="1" applyFont="1" applyFill="1" applyBorder="1" applyAlignment="1">
      <alignment horizontal="center" vertical="center" wrapText="1"/>
    </xf>
    <xf numFmtId="176" fontId="9" fillId="24" borderId="45" xfId="0" applyNumberFormat="1" applyFont="1" applyFill="1" applyBorder="1" applyAlignment="1">
      <alignment horizontal="center" vertical="center" wrapText="1"/>
    </xf>
    <xf numFmtId="176" fontId="6" fillId="24" borderId="21" xfId="0" applyNumberFormat="1" applyFont="1" applyFill="1" applyBorder="1" applyAlignment="1">
      <alignment horizontal="center" vertical="center" wrapText="1"/>
    </xf>
    <xf numFmtId="176" fontId="6" fillId="24" borderId="22" xfId="0" applyNumberFormat="1" applyFont="1" applyFill="1" applyBorder="1" applyAlignment="1">
      <alignment horizontal="center" vertical="center" wrapText="1"/>
    </xf>
    <xf numFmtId="176" fontId="6" fillId="24" borderId="22" xfId="54" applyNumberFormat="1" applyFont="1" applyFill="1" applyBorder="1" applyAlignment="1">
      <alignment horizontal="center" vertical="center"/>
      <protection/>
    </xf>
    <xf numFmtId="176" fontId="6" fillId="24" borderId="46" xfId="0" applyNumberFormat="1" applyFont="1" applyFill="1" applyBorder="1" applyAlignment="1">
      <alignment horizontal="center" vertical="center" wrapText="1"/>
    </xf>
    <xf numFmtId="176" fontId="6" fillId="24" borderId="42" xfId="0" applyNumberFormat="1" applyFont="1" applyFill="1" applyBorder="1" applyAlignment="1">
      <alignment horizontal="center" vertical="center" wrapText="1"/>
    </xf>
    <xf numFmtId="176" fontId="6" fillId="24" borderId="42" xfId="54" applyNumberFormat="1" applyFont="1" applyFill="1" applyBorder="1" applyAlignment="1">
      <alignment horizontal="center" vertical="center"/>
      <protection/>
    </xf>
    <xf numFmtId="176" fontId="6" fillId="24" borderId="43" xfId="0" applyNumberFormat="1" applyFont="1" applyFill="1" applyBorder="1" applyAlignment="1">
      <alignment horizontal="center" vertical="center" wrapText="1"/>
    </xf>
    <xf numFmtId="176" fontId="6" fillId="24" borderId="47" xfId="0" applyNumberFormat="1" applyFont="1" applyFill="1" applyBorder="1" applyAlignment="1">
      <alignment horizontal="center" vertical="center" wrapText="1"/>
    </xf>
    <xf numFmtId="176" fontId="9" fillId="24" borderId="48" xfId="0" applyNumberFormat="1" applyFont="1" applyFill="1" applyBorder="1" applyAlignment="1">
      <alignment horizontal="center" vertical="center" wrapText="1"/>
    </xf>
    <xf numFmtId="176" fontId="6" fillId="24" borderId="49" xfId="0" applyNumberFormat="1" applyFont="1" applyFill="1" applyBorder="1" applyAlignment="1">
      <alignment horizontal="center" vertical="center" wrapText="1"/>
    </xf>
    <xf numFmtId="176" fontId="6" fillId="24" borderId="31" xfId="0" applyNumberFormat="1" applyFont="1" applyFill="1" applyBorder="1" applyAlignment="1">
      <alignment horizontal="center" vertical="center" wrapText="1"/>
    </xf>
    <xf numFmtId="176" fontId="6" fillId="24" borderId="50" xfId="0" applyNumberFormat="1" applyFont="1" applyFill="1" applyBorder="1" applyAlignment="1">
      <alignment horizontal="center" vertical="center" wrapText="1"/>
    </xf>
    <xf numFmtId="176" fontId="11" fillId="24" borderId="17" xfId="0" applyNumberFormat="1" applyFont="1" applyFill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11" fillId="24" borderId="36" xfId="0" applyNumberFormat="1" applyFont="1" applyFill="1" applyBorder="1" applyAlignment="1">
      <alignment horizontal="center" vertical="center"/>
    </xf>
    <xf numFmtId="176" fontId="11" fillId="24" borderId="37" xfId="0" applyNumberFormat="1" applyFont="1" applyFill="1" applyBorder="1" applyAlignment="1">
      <alignment horizontal="center" vertical="center"/>
    </xf>
    <xf numFmtId="176" fontId="6" fillId="24" borderId="51" xfId="0" applyNumberFormat="1" applyFont="1" applyFill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24" borderId="37" xfId="0" applyNumberFormat="1" applyFont="1" applyFill="1" applyBorder="1" applyAlignment="1">
      <alignment horizontal="center" vertical="center"/>
    </xf>
    <xf numFmtId="176" fontId="11" fillId="24" borderId="25" xfId="0" applyNumberFormat="1" applyFont="1" applyFill="1" applyBorder="1" applyAlignment="1">
      <alignment horizontal="center" vertical="center"/>
    </xf>
    <xf numFmtId="176" fontId="11" fillId="24" borderId="25" xfId="0" applyNumberFormat="1" applyFont="1" applyFill="1" applyBorder="1" applyAlignment="1">
      <alignment horizontal="center" vertical="center" wrapText="1"/>
    </xf>
    <xf numFmtId="176" fontId="11" fillId="24" borderId="31" xfId="0" applyNumberFormat="1" applyFont="1" applyFill="1" applyBorder="1" applyAlignment="1">
      <alignment horizontal="center" vertical="center" wrapText="1"/>
    </xf>
    <xf numFmtId="176" fontId="6" fillId="24" borderId="46" xfId="0" applyNumberFormat="1" applyFont="1" applyFill="1" applyBorder="1" applyAlignment="1">
      <alignment horizontal="center" vertical="center"/>
    </xf>
    <xf numFmtId="176" fontId="6" fillId="24" borderId="52" xfId="0" applyNumberFormat="1" applyFont="1" applyFill="1" applyBorder="1" applyAlignment="1">
      <alignment horizontal="center" vertical="center" wrapText="1"/>
    </xf>
    <xf numFmtId="176" fontId="9" fillId="24" borderId="18" xfId="0" applyNumberFormat="1" applyFont="1" applyFill="1" applyBorder="1" applyAlignment="1">
      <alignment horizontal="center" vertical="center"/>
    </xf>
    <xf numFmtId="176" fontId="6" fillId="24" borderId="52" xfId="0" applyNumberFormat="1" applyFont="1" applyFill="1" applyBorder="1" applyAlignment="1">
      <alignment horizontal="center" vertical="center"/>
    </xf>
    <xf numFmtId="176" fontId="6" fillId="24" borderId="47" xfId="0" applyNumberFormat="1" applyFont="1" applyFill="1" applyBorder="1" applyAlignment="1">
      <alignment horizontal="center" vertical="center"/>
    </xf>
    <xf numFmtId="176" fontId="6" fillId="24" borderId="3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6" fontId="11" fillId="24" borderId="22" xfId="0" applyNumberFormat="1" applyFont="1" applyFill="1" applyBorder="1" applyAlignment="1">
      <alignment horizontal="center" vertical="center"/>
    </xf>
    <xf numFmtId="176" fontId="11" fillId="24" borderId="17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176" fontId="6" fillId="24" borderId="35" xfId="0" applyNumberFormat="1" applyFont="1" applyFill="1" applyBorder="1" applyAlignment="1">
      <alignment horizontal="center" vertical="center"/>
    </xf>
    <xf numFmtId="176" fontId="6" fillId="24" borderId="33" xfId="0" applyNumberFormat="1" applyFont="1" applyFill="1" applyBorder="1" applyAlignment="1">
      <alignment horizontal="center" vertical="center"/>
    </xf>
    <xf numFmtId="176" fontId="6" fillId="24" borderId="37" xfId="54" applyNumberFormat="1" applyFont="1" applyFill="1" applyBorder="1" applyAlignment="1">
      <alignment horizontal="center" vertical="center" wrapText="1"/>
      <protection/>
    </xf>
    <xf numFmtId="176" fontId="12" fillId="24" borderId="34" xfId="54" applyNumberFormat="1" applyFont="1" applyFill="1" applyBorder="1" applyAlignment="1">
      <alignment horizontal="center" vertical="center" wrapText="1"/>
      <protection/>
    </xf>
    <xf numFmtId="176" fontId="9" fillId="24" borderId="17" xfId="54" applyNumberFormat="1" applyFont="1" applyFill="1" applyBorder="1" applyAlignment="1">
      <alignment horizontal="center" vertical="center" wrapText="1"/>
      <protection/>
    </xf>
    <xf numFmtId="176" fontId="11" fillId="24" borderId="36" xfId="0" applyNumberFormat="1" applyFont="1" applyFill="1" applyBorder="1" applyAlignment="1">
      <alignment horizontal="center" vertical="center" wrapText="1"/>
    </xf>
    <xf numFmtId="176" fontId="12" fillId="24" borderId="17" xfId="0" applyNumberFormat="1" applyFont="1" applyFill="1" applyBorder="1" applyAlignment="1">
      <alignment horizontal="center" vertical="center" wrapText="1"/>
    </xf>
    <xf numFmtId="176" fontId="12" fillId="24" borderId="49" xfId="0" applyNumberFormat="1" applyFont="1" applyFill="1" applyBorder="1" applyAlignment="1">
      <alignment horizontal="center" vertical="center"/>
    </xf>
    <xf numFmtId="176" fontId="9" fillId="24" borderId="22" xfId="0" applyNumberFormat="1" applyFont="1" applyFill="1" applyBorder="1" applyAlignment="1">
      <alignment horizontal="center" vertical="center"/>
    </xf>
    <xf numFmtId="176" fontId="9" fillId="24" borderId="53" xfId="0" applyNumberFormat="1" applyFont="1" applyFill="1" applyBorder="1" applyAlignment="1">
      <alignment horizontal="center" vertical="center"/>
    </xf>
    <xf numFmtId="176" fontId="12" fillId="24" borderId="22" xfId="0" applyNumberFormat="1" applyFont="1" applyFill="1" applyBorder="1" applyAlignment="1">
      <alignment horizontal="center" vertical="center"/>
    </xf>
    <xf numFmtId="176" fontId="9" fillId="24" borderId="46" xfId="0" applyNumberFormat="1" applyFont="1" applyFill="1" applyBorder="1" applyAlignment="1">
      <alignment horizontal="center" vertical="center"/>
    </xf>
    <xf numFmtId="176" fontId="9" fillId="24" borderId="17" xfId="0" applyNumberFormat="1" applyFont="1" applyFill="1" applyBorder="1" applyAlignment="1">
      <alignment horizontal="center" vertical="center"/>
    </xf>
    <xf numFmtId="176" fontId="12" fillId="24" borderId="36" xfId="0" applyNumberFormat="1" applyFont="1" applyFill="1" applyBorder="1" applyAlignment="1">
      <alignment horizontal="center" vertical="center"/>
    </xf>
    <xf numFmtId="176" fontId="12" fillId="24" borderId="17" xfId="0" applyNumberFormat="1" applyFont="1" applyFill="1" applyBorder="1" applyAlignment="1">
      <alignment horizontal="center" vertical="center"/>
    </xf>
    <xf numFmtId="176" fontId="6" fillId="24" borderId="54" xfId="0" applyNumberFormat="1" applyFont="1" applyFill="1" applyBorder="1" applyAlignment="1">
      <alignment horizontal="center" vertical="center" wrapText="1"/>
    </xf>
    <xf numFmtId="176" fontId="5" fillId="0" borderId="55" xfId="0" applyNumberFormat="1" applyFont="1" applyBorder="1" applyAlignment="1">
      <alignment horizontal="center" vertical="center"/>
    </xf>
    <xf numFmtId="176" fontId="11" fillId="24" borderId="35" xfId="0" applyNumberFormat="1" applyFont="1" applyFill="1" applyBorder="1" applyAlignment="1">
      <alignment horizontal="center" vertical="center"/>
    </xf>
    <xf numFmtId="176" fontId="9" fillId="24" borderId="39" xfId="54" applyNumberFormat="1" applyFont="1" applyFill="1" applyBorder="1" applyAlignment="1">
      <alignment horizontal="center" vertical="center" wrapText="1"/>
      <protection/>
    </xf>
    <xf numFmtId="176" fontId="6" fillId="24" borderId="21" xfId="54" applyNumberFormat="1" applyFont="1" applyFill="1" applyBorder="1" applyAlignment="1">
      <alignment horizontal="center" vertical="center" wrapText="1"/>
      <protection/>
    </xf>
    <xf numFmtId="176" fontId="12" fillId="24" borderId="18" xfId="54" applyNumberFormat="1" applyFont="1" applyFill="1" applyBorder="1" applyAlignment="1">
      <alignment horizontal="center" vertical="center" wrapText="1"/>
      <protection/>
    </xf>
    <xf numFmtId="176" fontId="6" fillId="24" borderId="40" xfId="54" applyNumberFormat="1" applyFont="1" applyFill="1" applyBorder="1" applyAlignment="1">
      <alignment horizontal="center" vertical="center" wrapText="1"/>
      <protection/>
    </xf>
    <xf numFmtId="176" fontId="6" fillId="24" borderId="42" xfId="54" applyNumberFormat="1" applyFont="1" applyFill="1" applyBorder="1" applyAlignment="1">
      <alignment horizontal="center" vertical="center" wrapText="1"/>
      <protection/>
    </xf>
    <xf numFmtId="176" fontId="6" fillId="24" borderId="51" xfId="54" applyNumberFormat="1" applyFont="1" applyFill="1" applyBorder="1" applyAlignment="1">
      <alignment horizontal="center" vertical="center" wrapText="1"/>
      <protection/>
    </xf>
    <xf numFmtId="176" fontId="6" fillId="24" borderId="43" xfId="54" applyNumberFormat="1" applyFont="1" applyFill="1" applyBorder="1" applyAlignment="1">
      <alignment horizontal="center" vertical="center" wrapText="1"/>
      <protection/>
    </xf>
    <xf numFmtId="176" fontId="12" fillId="24" borderId="50" xfId="0" applyNumberFormat="1" applyFont="1" applyFill="1" applyBorder="1" applyAlignment="1">
      <alignment horizontal="center" vertical="center"/>
    </xf>
    <xf numFmtId="176" fontId="9" fillId="24" borderId="51" xfId="0" applyNumberFormat="1" applyFont="1" applyFill="1" applyBorder="1" applyAlignment="1">
      <alignment horizontal="center" vertical="center"/>
    </xf>
    <xf numFmtId="176" fontId="9" fillId="24" borderId="37" xfId="0" applyNumberFormat="1" applyFont="1" applyFill="1" applyBorder="1" applyAlignment="1">
      <alignment horizontal="center" vertical="center"/>
    </xf>
    <xf numFmtId="176" fontId="6" fillId="24" borderId="25" xfId="0" applyNumberFormat="1" applyFont="1" applyFill="1" applyBorder="1" applyAlignment="1">
      <alignment horizontal="center" vertical="center"/>
    </xf>
    <xf numFmtId="176" fontId="12" fillId="24" borderId="25" xfId="0" applyNumberFormat="1" applyFont="1" applyFill="1" applyBorder="1" applyAlignment="1">
      <alignment horizontal="center" vertical="center"/>
    </xf>
    <xf numFmtId="176" fontId="12" fillId="24" borderId="40" xfId="0" applyNumberFormat="1" applyFont="1" applyFill="1" applyBorder="1" applyAlignment="1">
      <alignment horizontal="center" vertical="center"/>
    </xf>
    <xf numFmtId="176" fontId="12" fillId="24" borderId="51" xfId="0" applyNumberFormat="1" applyFont="1" applyFill="1" applyBorder="1" applyAlignment="1">
      <alignment horizontal="center" vertical="center"/>
    </xf>
    <xf numFmtId="176" fontId="12" fillId="24" borderId="18" xfId="0" applyNumberFormat="1" applyFont="1" applyFill="1" applyBorder="1" applyAlignment="1">
      <alignment horizontal="center" vertical="center"/>
    </xf>
    <xf numFmtId="176" fontId="12" fillId="24" borderId="37" xfId="0" applyNumberFormat="1" applyFont="1" applyFill="1" applyBorder="1" applyAlignment="1">
      <alignment horizontal="center" vertical="center"/>
    </xf>
    <xf numFmtId="176" fontId="9" fillId="24" borderId="56" xfId="0" applyNumberFormat="1" applyFont="1" applyFill="1" applyBorder="1" applyAlignment="1">
      <alignment horizontal="center" vertical="center"/>
    </xf>
    <xf numFmtId="176" fontId="6" fillId="24" borderId="49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 wrapText="1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horizontal="center" vertical="center"/>
    </xf>
    <xf numFmtId="176" fontId="9" fillId="0" borderId="45" xfId="0" applyNumberFormat="1" applyFont="1" applyFill="1" applyBorder="1" applyAlignment="1">
      <alignment horizontal="center" vertical="center" wrapText="1"/>
    </xf>
    <xf numFmtId="176" fontId="6" fillId="24" borderId="34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169" fontId="6" fillId="0" borderId="20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176" fontId="12" fillId="0" borderId="45" xfId="0" applyNumberFormat="1" applyFont="1" applyFill="1" applyBorder="1" applyAlignment="1">
      <alignment horizontal="center" vertical="center"/>
    </xf>
    <xf numFmtId="2" fontId="12" fillId="0" borderId="39" xfId="0" applyNumberFormat="1" applyFont="1" applyFill="1" applyBorder="1" applyAlignment="1">
      <alignment horizontal="center" vertical="center"/>
    </xf>
    <xf numFmtId="176" fontId="12" fillId="0" borderId="20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 wrapText="1"/>
    </xf>
    <xf numFmtId="176" fontId="11" fillId="0" borderId="42" xfId="0" applyNumberFormat="1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left" vertical="center" wrapText="1"/>
    </xf>
    <xf numFmtId="176" fontId="11" fillId="0" borderId="36" xfId="0" applyNumberFormat="1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horizontal="center" vertical="center" wrapText="1"/>
    </xf>
    <xf numFmtId="176" fontId="12" fillId="0" borderId="36" xfId="0" applyNumberFormat="1" applyFont="1" applyFill="1" applyBorder="1" applyAlignment="1">
      <alignment horizontal="center" vertical="center" wrapText="1"/>
    </xf>
    <xf numFmtId="176" fontId="12" fillId="0" borderId="17" xfId="54" applyNumberFormat="1" applyFont="1" applyFill="1" applyBorder="1" applyAlignment="1">
      <alignment horizontal="center" vertical="center" wrapText="1"/>
      <protection/>
    </xf>
    <xf numFmtId="176" fontId="12" fillId="0" borderId="37" xfId="54" applyNumberFormat="1" applyFont="1" applyFill="1" applyBorder="1" applyAlignment="1">
      <alignment horizontal="center" vertical="center" wrapText="1"/>
      <protection/>
    </xf>
    <xf numFmtId="176" fontId="12" fillId="0" borderId="17" xfId="0" applyNumberFormat="1" applyFont="1" applyFill="1" applyBorder="1" applyAlignment="1">
      <alignment horizontal="center" vertical="center" wrapText="1"/>
    </xf>
    <xf numFmtId="176" fontId="6" fillId="0" borderId="17" xfId="54" applyNumberFormat="1" applyFont="1" applyFill="1" applyBorder="1" applyAlignment="1">
      <alignment horizontal="center" vertical="center" wrapText="1"/>
      <protection/>
    </xf>
    <xf numFmtId="176" fontId="9" fillId="0" borderId="45" xfId="54" applyNumberFormat="1" applyFont="1" applyFill="1" applyBorder="1" applyAlignment="1">
      <alignment horizontal="center" vertical="center" wrapText="1"/>
      <protection/>
    </xf>
    <xf numFmtId="176" fontId="9" fillId="0" borderId="20" xfId="54" applyNumberFormat="1" applyFont="1" applyFill="1" applyBorder="1" applyAlignment="1">
      <alignment horizontal="center" vertical="center" wrapText="1"/>
      <protection/>
    </xf>
    <xf numFmtId="176" fontId="12" fillId="0" borderId="22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176" fontId="6" fillId="0" borderId="36" xfId="54" applyNumberFormat="1" applyFont="1" applyFill="1" applyBorder="1" applyAlignment="1">
      <alignment horizontal="center" vertical="center" wrapText="1"/>
      <protection/>
    </xf>
    <xf numFmtId="176" fontId="9" fillId="0" borderId="39" xfId="54" applyNumberFormat="1" applyFont="1" applyFill="1" applyBorder="1" applyAlignment="1">
      <alignment horizontal="center" vertical="center"/>
      <protection/>
    </xf>
    <xf numFmtId="176" fontId="9" fillId="0" borderId="20" xfId="54" applyNumberFormat="1" applyFont="1" applyFill="1" applyBorder="1" applyAlignment="1">
      <alignment horizontal="center" vertical="center"/>
      <protection/>
    </xf>
    <xf numFmtId="176" fontId="9" fillId="0" borderId="39" xfId="54" applyNumberFormat="1" applyFont="1" applyFill="1" applyBorder="1" applyAlignment="1">
      <alignment horizontal="center" vertical="center" wrapText="1"/>
      <protection/>
    </xf>
    <xf numFmtId="176" fontId="12" fillId="0" borderId="36" xfId="54" applyNumberFormat="1" applyFont="1" applyFill="1" applyBorder="1" applyAlignment="1">
      <alignment horizontal="center" vertical="center" wrapText="1"/>
      <protection/>
    </xf>
    <xf numFmtId="176" fontId="9" fillId="0" borderId="45" xfId="0" applyNumberFormat="1" applyFont="1" applyFill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6" fillId="0" borderId="49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 wrapText="1"/>
    </xf>
    <xf numFmtId="176" fontId="9" fillId="0" borderId="57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center" vertical="center"/>
    </xf>
    <xf numFmtId="176" fontId="9" fillId="0" borderId="56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176" fontId="6" fillId="24" borderId="59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76" fontId="12" fillId="24" borderId="40" xfId="0" applyNumberFormat="1" applyFont="1" applyFill="1" applyBorder="1" applyAlignment="1">
      <alignment horizontal="center" vertical="center" wrapText="1"/>
    </xf>
    <xf numFmtId="176" fontId="12" fillId="24" borderId="4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176" fontId="9" fillId="24" borderId="60" xfId="0" applyNumberFormat="1" applyFont="1" applyFill="1" applyBorder="1" applyAlignment="1">
      <alignment horizontal="center" vertical="center"/>
    </xf>
    <xf numFmtId="176" fontId="6" fillId="24" borderId="51" xfId="0" applyNumberFormat="1" applyFont="1" applyFill="1" applyBorder="1" applyAlignment="1">
      <alignment horizontal="center" vertical="center" wrapText="1"/>
    </xf>
    <xf numFmtId="176" fontId="6" fillId="24" borderId="28" xfId="0" applyNumberFormat="1" applyFont="1" applyFill="1" applyBorder="1" applyAlignment="1">
      <alignment horizontal="center" vertical="center" wrapText="1"/>
    </xf>
    <xf numFmtId="176" fontId="6" fillId="24" borderId="61" xfId="0" applyNumberFormat="1" applyFont="1" applyFill="1" applyBorder="1" applyAlignment="1">
      <alignment horizontal="center" vertical="center" wrapText="1"/>
    </xf>
    <xf numFmtId="176" fontId="11" fillId="24" borderId="3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/>
    </xf>
    <xf numFmtId="176" fontId="9" fillId="0" borderId="63" xfId="0" applyNumberFormat="1" applyFont="1" applyFill="1" applyBorder="1" applyAlignment="1">
      <alignment horizontal="center" vertical="center"/>
    </xf>
    <xf numFmtId="176" fontId="6" fillId="0" borderId="63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4" fontId="9" fillId="24" borderId="39" xfId="0" applyNumberFormat="1" applyFont="1" applyFill="1" applyBorder="1" applyAlignment="1">
      <alignment horizontal="center" vertical="center"/>
    </xf>
    <xf numFmtId="4" fontId="6" fillId="24" borderId="51" xfId="0" applyNumberFormat="1" applyFont="1" applyFill="1" applyBorder="1" applyAlignment="1">
      <alignment horizontal="center" vertical="center" wrapText="1"/>
    </xf>
    <xf numFmtId="4" fontId="6" fillId="24" borderId="37" xfId="0" applyNumberFormat="1" applyFont="1" applyFill="1" applyBorder="1" applyAlignment="1">
      <alignment horizontal="center" vertical="center" wrapText="1"/>
    </xf>
    <xf numFmtId="4" fontId="6" fillId="24" borderId="17" xfId="0" applyNumberFormat="1" applyFont="1" applyFill="1" applyBorder="1" applyAlignment="1">
      <alignment horizontal="center" vertical="center" wrapText="1"/>
    </xf>
    <xf numFmtId="4" fontId="6" fillId="24" borderId="65" xfId="0" applyNumberFormat="1" applyFont="1" applyFill="1" applyBorder="1" applyAlignment="1">
      <alignment horizontal="center" vertical="center" wrapText="1"/>
    </xf>
    <xf numFmtId="4" fontId="6" fillId="24" borderId="39" xfId="0" applyNumberFormat="1" applyFont="1" applyFill="1" applyBorder="1" applyAlignment="1">
      <alignment horizontal="center" vertical="center" wrapText="1"/>
    </xf>
    <xf numFmtId="4" fontId="6" fillId="24" borderId="53" xfId="0" applyNumberFormat="1" applyFont="1" applyFill="1" applyBorder="1" applyAlignment="1">
      <alignment horizontal="center" vertical="center" wrapText="1"/>
    </xf>
    <xf numFmtId="4" fontId="9" fillId="24" borderId="28" xfId="0" applyNumberFormat="1" applyFont="1" applyFill="1" applyBorder="1" applyAlignment="1">
      <alignment horizontal="center" vertical="center" wrapText="1"/>
    </xf>
    <xf numFmtId="176" fontId="11" fillId="24" borderId="53" xfId="0" applyNumberFormat="1" applyFont="1" applyFill="1" applyBorder="1" applyAlignment="1">
      <alignment horizontal="center" vertical="center"/>
    </xf>
    <xf numFmtId="4" fontId="11" fillId="24" borderId="53" xfId="54" applyNumberFormat="1" applyFont="1" applyFill="1" applyBorder="1" applyAlignment="1">
      <alignment horizontal="center" vertical="center" wrapText="1"/>
      <protection/>
    </xf>
    <xf numFmtId="4" fontId="6" fillId="24" borderId="37" xfId="0" applyNumberFormat="1" applyFont="1" applyFill="1" applyBorder="1" applyAlignment="1">
      <alignment horizontal="center" vertical="center"/>
    </xf>
    <xf numFmtId="4" fontId="6" fillId="24" borderId="34" xfId="0" applyNumberFormat="1" applyFont="1" applyFill="1" applyBorder="1" applyAlignment="1">
      <alignment horizontal="center" vertical="center"/>
    </xf>
    <xf numFmtId="4" fontId="6" fillId="24" borderId="39" xfId="0" applyNumberFormat="1" applyFont="1" applyFill="1" applyBorder="1" applyAlignment="1">
      <alignment horizontal="center" vertical="center"/>
    </xf>
    <xf numFmtId="4" fontId="6" fillId="24" borderId="53" xfId="0" applyNumberFormat="1" applyFont="1" applyFill="1" applyBorder="1" applyAlignment="1">
      <alignment horizontal="center" vertical="center"/>
    </xf>
    <xf numFmtId="4" fontId="6" fillId="24" borderId="51" xfId="0" applyNumberFormat="1" applyFont="1" applyFill="1" applyBorder="1" applyAlignment="1">
      <alignment horizontal="center" vertical="center"/>
    </xf>
    <xf numFmtId="4" fontId="9" fillId="24" borderId="39" xfId="54" applyNumberFormat="1" applyFont="1" applyFill="1" applyBorder="1" applyAlignment="1">
      <alignment horizontal="center" vertical="center"/>
      <protection/>
    </xf>
    <xf numFmtId="4" fontId="6" fillId="24" borderId="39" xfId="54" applyNumberFormat="1" applyFont="1" applyFill="1" applyBorder="1" applyAlignment="1">
      <alignment horizontal="center" vertical="center" wrapText="1"/>
      <protection/>
    </xf>
    <xf numFmtId="176" fontId="9" fillId="24" borderId="37" xfId="54" applyNumberFormat="1" applyFont="1" applyFill="1" applyBorder="1" applyAlignment="1">
      <alignment horizontal="center" vertical="center" wrapText="1"/>
      <protection/>
    </xf>
    <xf numFmtId="4" fontId="6" fillId="24" borderId="65" xfId="0" applyNumberFormat="1" applyFont="1" applyFill="1" applyBorder="1" applyAlignment="1">
      <alignment horizontal="center" vertical="center"/>
    </xf>
    <xf numFmtId="4" fontId="9" fillId="24" borderId="37" xfId="0" applyNumberFormat="1" applyFont="1" applyFill="1" applyBorder="1" applyAlignment="1">
      <alignment horizontal="center" vertical="center"/>
    </xf>
    <xf numFmtId="4" fontId="6" fillId="24" borderId="64" xfId="0" applyNumberFormat="1" applyFont="1" applyFill="1" applyBorder="1" applyAlignment="1">
      <alignment horizontal="center" vertical="center"/>
    </xf>
    <xf numFmtId="4" fontId="6" fillId="24" borderId="56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176" fontId="6" fillId="24" borderId="37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176" fontId="9" fillId="24" borderId="42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3" fontId="33" fillId="0" borderId="27" xfId="0" applyNumberFormat="1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11" fillId="0" borderId="11" xfId="55" applyFont="1" applyFill="1" applyBorder="1" applyAlignment="1">
      <alignment vertical="center" wrapText="1"/>
      <protection/>
    </xf>
    <xf numFmtId="4" fontId="9" fillId="24" borderId="20" xfId="0" applyNumberFormat="1" applyFont="1" applyFill="1" applyBorder="1" applyAlignment="1">
      <alignment horizontal="center" vertical="center"/>
    </xf>
    <xf numFmtId="176" fontId="6" fillId="24" borderId="6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176" fontId="6" fillId="24" borderId="53" xfId="0" applyNumberFormat="1" applyFont="1" applyFill="1" applyBorder="1" applyAlignment="1">
      <alignment horizontal="center" vertical="center" wrapText="1"/>
    </xf>
    <xf numFmtId="176" fontId="11" fillId="24" borderId="66" xfId="0" applyNumberFormat="1" applyFont="1" applyFill="1" applyBorder="1" applyAlignment="1">
      <alignment horizontal="center" vertical="center"/>
    </xf>
    <xf numFmtId="176" fontId="12" fillId="24" borderId="34" xfId="0" applyNumberFormat="1" applyFont="1" applyFill="1" applyBorder="1" applyAlignment="1">
      <alignment horizontal="center" vertical="center"/>
    </xf>
    <xf numFmtId="176" fontId="6" fillId="24" borderId="39" xfId="54" applyNumberFormat="1" applyFont="1" applyFill="1" applyBorder="1" applyAlignment="1">
      <alignment horizontal="center" vertical="center" wrapText="1"/>
      <protection/>
    </xf>
    <xf numFmtId="176" fontId="6" fillId="24" borderId="53" xfId="0" applyNumberFormat="1" applyFont="1" applyFill="1" applyBorder="1" applyAlignment="1">
      <alignment horizontal="center" vertical="center"/>
    </xf>
    <xf numFmtId="176" fontId="6" fillId="24" borderId="65" xfId="0" applyNumberFormat="1" applyFont="1" applyFill="1" applyBorder="1" applyAlignment="1">
      <alignment horizontal="center" vertical="center"/>
    </xf>
    <xf numFmtId="176" fontId="6" fillId="24" borderId="64" xfId="0" applyNumberFormat="1" applyFont="1" applyFill="1" applyBorder="1" applyAlignment="1">
      <alignment horizontal="center" vertical="center"/>
    </xf>
    <xf numFmtId="176" fontId="9" fillId="24" borderId="34" xfId="0" applyNumberFormat="1" applyFont="1" applyFill="1" applyBorder="1" applyAlignment="1">
      <alignment horizontal="center" vertical="center"/>
    </xf>
    <xf numFmtId="183" fontId="9" fillId="24" borderId="39" xfId="0" applyNumberFormat="1" applyFont="1" applyFill="1" applyBorder="1" applyAlignment="1">
      <alignment horizontal="center" vertical="center"/>
    </xf>
    <xf numFmtId="183" fontId="9" fillId="24" borderId="21" xfId="0" applyNumberFormat="1" applyFont="1" applyFill="1" applyBorder="1" applyAlignment="1">
      <alignment horizontal="center" vertical="center"/>
    </xf>
    <xf numFmtId="183" fontId="11" fillId="24" borderId="43" xfId="0" applyNumberFormat="1" applyFont="1" applyFill="1" applyBorder="1" applyAlignment="1">
      <alignment horizontal="center" vertical="center"/>
    </xf>
    <xf numFmtId="176" fontId="11" fillId="24" borderId="51" xfId="0" applyNumberFormat="1" applyFont="1" applyFill="1" applyBorder="1" applyAlignment="1">
      <alignment horizontal="center" vertical="center"/>
    </xf>
    <xf numFmtId="176" fontId="6" fillId="24" borderId="30" xfId="0" applyNumberFormat="1" applyFont="1" applyFill="1" applyBorder="1" applyAlignment="1">
      <alignment horizontal="center" vertical="center" wrapText="1"/>
    </xf>
    <xf numFmtId="183" fontId="9" fillId="24" borderId="67" xfId="0" applyNumberFormat="1" applyFont="1" applyFill="1" applyBorder="1" applyAlignment="1">
      <alignment horizontal="center" vertical="center"/>
    </xf>
    <xf numFmtId="183" fontId="12" fillId="24" borderId="46" xfId="0" applyNumberFormat="1" applyFont="1" applyFill="1" applyBorder="1" applyAlignment="1">
      <alignment horizontal="center" vertical="center"/>
    </xf>
    <xf numFmtId="183" fontId="12" fillId="24" borderId="18" xfId="0" applyNumberFormat="1" applyFont="1" applyFill="1" applyBorder="1" applyAlignment="1">
      <alignment horizontal="center" vertical="center"/>
    </xf>
    <xf numFmtId="183" fontId="12" fillId="24" borderId="43" xfId="0" applyNumberFormat="1" applyFont="1" applyFill="1" applyBorder="1" applyAlignment="1">
      <alignment horizontal="center" vertical="center"/>
    </xf>
    <xf numFmtId="176" fontId="12" fillId="24" borderId="42" xfId="54" applyNumberFormat="1" applyFont="1" applyFill="1" applyBorder="1" applyAlignment="1">
      <alignment horizontal="center" vertical="center" wrapText="1"/>
      <protection/>
    </xf>
    <xf numFmtId="49" fontId="12" fillId="0" borderId="11" xfId="54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176" fontId="9" fillId="24" borderId="55" xfId="0" applyNumberFormat="1" applyFont="1" applyFill="1" applyBorder="1" applyAlignment="1">
      <alignment horizontal="center" vertical="center"/>
    </xf>
    <xf numFmtId="4" fontId="6" fillId="24" borderId="55" xfId="0" applyNumberFormat="1" applyFont="1" applyFill="1" applyBorder="1" applyAlignment="1">
      <alignment horizontal="center" vertical="center"/>
    </xf>
    <xf numFmtId="176" fontId="6" fillId="24" borderId="68" xfId="0" applyNumberFormat="1" applyFont="1" applyFill="1" applyBorder="1" applyAlignment="1">
      <alignment horizontal="center" vertical="center"/>
    </xf>
    <xf numFmtId="176" fontId="9" fillId="24" borderId="69" xfId="0" applyNumberFormat="1" applyFont="1" applyFill="1" applyBorder="1" applyAlignment="1">
      <alignment horizontal="center" vertical="center"/>
    </xf>
    <xf numFmtId="4" fontId="6" fillId="24" borderId="69" xfId="0" applyNumberFormat="1" applyFont="1" applyFill="1" applyBorder="1" applyAlignment="1">
      <alignment horizontal="center" vertical="center"/>
    </xf>
    <xf numFmtId="176" fontId="9" fillId="0" borderId="37" xfId="0" applyNumberFormat="1" applyFont="1" applyFill="1" applyBorder="1" applyAlignment="1">
      <alignment horizontal="center" vertical="center"/>
    </xf>
    <xf numFmtId="176" fontId="9" fillId="24" borderId="28" xfId="0" applyNumberFormat="1" applyFont="1" applyFill="1" applyBorder="1" applyAlignment="1">
      <alignment horizontal="center" vertical="center"/>
    </xf>
    <xf numFmtId="4" fontId="6" fillId="24" borderId="2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/>
    </xf>
    <xf numFmtId="49" fontId="5" fillId="0" borderId="70" xfId="0" applyNumberFormat="1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vertical="center" wrapText="1"/>
    </xf>
    <xf numFmtId="176" fontId="6" fillId="0" borderId="62" xfId="0" applyNumberFormat="1" applyFont="1" applyFill="1" applyBorder="1" applyAlignment="1">
      <alignment horizontal="center" vertical="center" wrapText="1"/>
    </xf>
    <xf numFmtId="176" fontId="6" fillId="0" borderId="56" xfId="0" applyNumberFormat="1" applyFont="1" applyFill="1" applyBorder="1" applyAlignment="1">
      <alignment horizontal="center" vertical="center"/>
    </xf>
    <xf numFmtId="176" fontId="6" fillId="0" borderId="5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center" vertical="center"/>
    </xf>
    <xf numFmtId="176" fontId="11" fillId="24" borderId="70" xfId="0" applyNumberFormat="1" applyFont="1" applyFill="1" applyBorder="1" applyAlignment="1">
      <alignment horizontal="center" vertical="center"/>
    </xf>
    <xf numFmtId="176" fontId="11" fillId="24" borderId="24" xfId="0" applyNumberFormat="1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>
      <alignment horizontal="center" vertical="center"/>
    </xf>
    <xf numFmtId="4" fontId="6" fillId="24" borderId="2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 wrapText="1"/>
    </xf>
    <xf numFmtId="176" fontId="9" fillId="0" borderId="51" xfId="0" applyNumberFormat="1" applyFont="1" applyFill="1" applyBorder="1" applyAlignment="1">
      <alignment horizontal="center" vertical="center"/>
    </xf>
    <xf numFmtId="176" fontId="9" fillId="24" borderId="61" xfId="0" applyNumberFormat="1" applyFont="1" applyFill="1" applyBorder="1" applyAlignment="1">
      <alignment horizontal="center" vertical="center"/>
    </xf>
    <xf numFmtId="4" fontId="6" fillId="24" borderId="61" xfId="0" applyNumberFormat="1" applyFont="1" applyFill="1" applyBorder="1" applyAlignment="1">
      <alignment horizontal="center" vertical="center"/>
    </xf>
    <xf numFmtId="49" fontId="11" fillId="0" borderId="71" xfId="0" applyNumberFormat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center" vertical="center" wrapText="1"/>
    </xf>
    <xf numFmtId="176" fontId="11" fillId="0" borderId="51" xfId="0" applyNumberFormat="1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 wrapText="1"/>
    </xf>
    <xf numFmtId="176" fontId="11" fillId="24" borderId="44" xfId="0" applyNumberFormat="1" applyFont="1" applyFill="1" applyBorder="1" applyAlignment="1">
      <alignment horizontal="center" vertical="center"/>
    </xf>
    <xf numFmtId="176" fontId="12" fillId="24" borderId="61" xfId="0" applyNumberFormat="1" applyFont="1" applyFill="1" applyBorder="1" applyAlignment="1">
      <alignment horizontal="center" vertical="center"/>
    </xf>
    <xf numFmtId="176" fontId="12" fillId="0" borderId="71" xfId="0" applyNumberFormat="1" applyFont="1" applyFill="1" applyBorder="1" applyAlignment="1">
      <alignment horizontal="center" vertical="center" wrapText="1"/>
    </xf>
    <xf numFmtId="176" fontId="12" fillId="0" borderId="53" xfId="0" applyNumberFormat="1" applyFont="1" applyFill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 wrapText="1"/>
    </xf>
    <xf numFmtId="176" fontId="12" fillId="0" borderId="36" xfId="0" applyNumberFormat="1" applyFont="1" applyFill="1" applyBorder="1" applyAlignment="1">
      <alignment horizontal="center" vertical="center"/>
    </xf>
    <xf numFmtId="176" fontId="6" fillId="24" borderId="46" xfId="54" applyNumberFormat="1" applyFont="1" applyFill="1" applyBorder="1" applyAlignment="1">
      <alignment horizontal="center" vertical="center"/>
      <protection/>
    </xf>
    <xf numFmtId="4" fontId="9" fillId="24" borderId="53" xfId="54" applyNumberFormat="1" applyFont="1" applyFill="1" applyBorder="1" applyAlignment="1">
      <alignment horizontal="center" vertical="center"/>
      <protection/>
    </xf>
    <xf numFmtId="176" fontId="9" fillId="0" borderId="37" xfId="54" applyNumberFormat="1" applyFont="1" applyFill="1" applyBorder="1" applyAlignment="1">
      <alignment horizontal="center" vertical="center"/>
      <protection/>
    </xf>
    <xf numFmtId="176" fontId="6" fillId="24" borderId="18" xfId="54" applyNumberFormat="1" applyFont="1" applyFill="1" applyBorder="1" applyAlignment="1">
      <alignment horizontal="center" vertical="center"/>
      <protection/>
    </xf>
    <xf numFmtId="4" fontId="9" fillId="24" borderId="37" xfId="54" applyNumberFormat="1" applyFont="1" applyFill="1" applyBorder="1" applyAlignment="1">
      <alignment horizontal="center" vertical="center"/>
      <protection/>
    </xf>
    <xf numFmtId="176" fontId="6" fillId="0" borderId="49" xfId="54" applyNumberFormat="1" applyFont="1" applyFill="1" applyBorder="1" applyAlignment="1">
      <alignment horizontal="center" vertical="center"/>
      <protection/>
    </xf>
    <xf numFmtId="176" fontId="6" fillId="0" borderId="53" xfId="54" applyNumberFormat="1" applyFont="1" applyFill="1" applyBorder="1" applyAlignment="1">
      <alignment horizontal="center" vertical="center"/>
      <protection/>
    </xf>
    <xf numFmtId="176" fontId="6" fillId="0" borderId="22" xfId="54" applyNumberFormat="1" applyFont="1" applyFill="1" applyBorder="1" applyAlignment="1">
      <alignment horizontal="center" vertical="center"/>
      <protection/>
    </xf>
    <xf numFmtId="176" fontId="6" fillId="24" borderId="53" xfId="54" applyNumberFormat="1" applyFont="1" applyFill="1" applyBorder="1" applyAlignment="1">
      <alignment horizontal="center" vertical="center"/>
      <protection/>
    </xf>
    <xf numFmtId="176" fontId="6" fillId="0" borderId="36" xfId="54" applyNumberFormat="1" applyFont="1" applyFill="1" applyBorder="1" applyAlignment="1">
      <alignment horizontal="center" vertical="center"/>
      <protection/>
    </xf>
    <xf numFmtId="176" fontId="6" fillId="0" borderId="37" xfId="54" applyNumberFormat="1" applyFont="1" applyFill="1" applyBorder="1" applyAlignment="1">
      <alignment horizontal="center" vertical="center"/>
      <protection/>
    </xf>
    <xf numFmtId="176" fontId="6" fillId="0" borderId="17" xfId="54" applyNumberFormat="1" applyFont="1" applyFill="1" applyBorder="1" applyAlignment="1">
      <alignment horizontal="center" vertical="center"/>
      <protection/>
    </xf>
    <xf numFmtId="176" fontId="6" fillId="24" borderId="37" xfId="54" applyNumberFormat="1" applyFont="1" applyFill="1" applyBorder="1" applyAlignment="1">
      <alignment horizontal="center" vertical="center"/>
      <protection/>
    </xf>
    <xf numFmtId="0" fontId="33" fillId="24" borderId="10" xfId="54" applyFont="1" applyFill="1" applyBorder="1" applyAlignment="1">
      <alignment horizontal="center" vertical="center"/>
      <protection/>
    </xf>
    <xf numFmtId="176" fontId="6" fillId="24" borderId="72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76" fontId="12" fillId="0" borderId="17" xfId="0" applyNumberFormat="1" applyFont="1" applyFill="1" applyBorder="1" applyAlignment="1">
      <alignment horizontal="center" vertical="center"/>
    </xf>
    <xf numFmtId="176" fontId="12" fillId="0" borderId="37" xfId="0" applyNumberFormat="1" applyFont="1" applyFill="1" applyBorder="1" applyAlignment="1">
      <alignment horizontal="center" vertical="center"/>
    </xf>
    <xf numFmtId="4" fontId="6" fillId="24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60" xfId="55" applyFont="1" applyFill="1" applyBorder="1" applyAlignment="1">
      <alignment vertical="center" wrapText="1"/>
      <protection/>
    </xf>
    <xf numFmtId="0" fontId="30" fillId="0" borderId="10" xfId="55" applyFont="1" applyFill="1" applyBorder="1" applyAlignment="1">
      <alignment horizontal="left" vertical="center" wrapText="1"/>
      <protection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12" xfId="53" applyNumberFormat="1" applyFont="1" applyFill="1" applyBorder="1" applyAlignment="1" applyProtection="1">
      <alignment horizontal="left" vertical="center" wrapText="1"/>
      <protection/>
    </xf>
    <xf numFmtId="184" fontId="6" fillId="0" borderId="73" xfId="0" applyNumberFormat="1" applyFont="1" applyFill="1" applyBorder="1" applyAlignment="1">
      <alignment horizontal="left" vertical="center" wrapText="1"/>
    </xf>
    <xf numFmtId="184" fontId="6" fillId="0" borderId="28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6" fillId="0" borderId="13" xfId="55" applyFont="1" applyFill="1" applyBorder="1" applyAlignment="1">
      <alignment vertical="center" wrapText="1"/>
      <protection/>
    </xf>
    <xf numFmtId="0" fontId="6" fillId="0" borderId="19" xfId="55" applyFont="1" applyFill="1" applyBorder="1" applyAlignment="1">
      <alignment vertical="center" wrapText="1"/>
      <protection/>
    </xf>
    <xf numFmtId="0" fontId="11" fillId="0" borderId="10" xfId="55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84" fontId="5" fillId="0" borderId="28" xfId="0" applyNumberFormat="1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176" fontId="12" fillId="0" borderId="40" xfId="54" applyNumberFormat="1" applyFont="1" applyFill="1" applyBorder="1" applyAlignment="1">
      <alignment horizontal="center" vertical="center" wrapText="1"/>
      <protection/>
    </xf>
    <xf numFmtId="176" fontId="12" fillId="0" borderId="42" xfId="54" applyNumberFormat="1" applyFont="1" applyFill="1" applyBorder="1" applyAlignment="1">
      <alignment horizontal="center" vertical="center" wrapText="1"/>
      <protection/>
    </xf>
    <xf numFmtId="176" fontId="12" fillId="24" borderId="43" xfId="54" applyNumberFormat="1" applyFont="1" applyFill="1" applyBorder="1" applyAlignment="1">
      <alignment horizontal="center" vertical="center" wrapText="1"/>
      <protection/>
    </xf>
    <xf numFmtId="176" fontId="12" fillId="24" borderId="40" xfId="54" applyNumberFormat="1" applyFont="1" applyFill="1" applyBorder="1" applyAlignment="1">
      <alignment horizontal="center" vertical="center" wrapText="1"/>
      <protection/>
    </xf>
    <xf numFmtId="176" fontId="12" fillId="24" borderId="51" xfId="54" applyNumberFormat="1" applyFont="1" applyFill="1" applyBorder="1" applyAlignment="1">
      <alignment horizontal="center" vertical="center" wrapText="1"/>
      <protection/>
    </xf>
    <xf numFmtId="176" fontId="9" fillId="24" borderId="51" xfId="54" applyNumberFormat="1" applyFont="1" applyFill="1" applyBorder="1" applyAlignment="1">
      <alignment horizontal="center" vertical="center" wrapText="1"/>
      <protection/>
    </xf>
    <xf numFmtId="176" fontId="11" fillId="24" borderId="18" xfId="54" applyNumberFormat="1" applyFont="1" applyFill="1" applyBorder="1" applyAlignment="1">
      <alignment horizontal="center" vertical="center" wrapText="1"/>
      <protection/>
    </xf>
    <xf numFmtId="176" fontId="11" fillId="24" borderId="37" xfId="54" applyNumberFormat="1" applyFont="1" applyFill="1" applyBorder="1" applyAlignment="1">
      <alignment horizontal="center" vertical="center" wrapText="1"/>
      <protection/>
    </xf>
    <xf numFmtId="4" fontId="11" fillId="24" borderId="37" xfId="54" applyNumberFormat="1" applyFont="1" applyFill="1" applyBorder="1" applyAlignment="1">
      <alignment horizontal="center" vertical="center" wrapText="1"/>
      <protection/>
    </xf>
    <xf numFmtId="176" fontId="6" fillId="24" borderId="54" xfId="0" applyNumberFormat="1" applyFont="1" applyFill="1" applyBorder="1" applyAlignment="1">
      <alignment horizontal="center" vertical="center"/>
    </xf>
    <xf numFmtId="4" fontId="9" fillId="24" borderId="51" xfId="0" applyNumberFormat="1" applyFont="1" applyFill="1" applyBorder="1" applyAlignment="1">
      <alignment horizontal="center" vertical="center"/>
    </xf>
    <xf numFmtId="183" fontId="11" fillId="24" borderId="46" xfId="0" applyNumberFormat="1" applyFont="1" applyFill="1" applyBorder="1" applyAlignment="1">
      <alignment horizontal="center" vertical="center"/>
    </xf>
    <xf numFmtId="183" fontId="6" fillId="24" borderId="43" xfId="0" applyNumberFormat="1" applyFont="1" applyFill="1" applyBorder="1" applyAlignment="1">
      <alignment horizontal="center" vertical="center"/>
    </xf>
    <xf numFmtId="183" fontId="6" fillId="24" borderId="18" xfId="0" applyNumberFormat="1" applyFont="1" applyFill="1" applyBorder="1" applyAlignment="1">
      <alignment horizontal="center" vertical="center"/>
    </xf>
    <xf numFmtId="183" fontId="11" fillId="24" borderId="18" xfId="0" applyNumberFormat="1" applyFont="1" applyFill="1" applyBorder="1" applyAlignment="1">
      <alignment horizontal="center" vertical="center"/>
    </xf>
    <xf numFmtId="176" fontId="6" fillId="0" borderId="53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vertical="center" wrapText="1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65" xfId="0" applyNumberFormat="1" applyFont="1" applyFill="1" applyBorder="1" applyAlignment="1">
      <alignment horizontal="center" vertical="center"/>
    </xf>
    <xf numFmtId="183" fontId="6" fillId="24" borderId="47" xfId="0" applyNumberFormat="1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center" vertical="center"/>
    </xf>
    <xf numFmtId="4" fontId="9" fillId="24" borderId="53" xfId="0" applyNumberFormat="1" applyFont="1" applyFill="1" applyBorder="1" applyAlignment="1">
      <alignment horizontal="center" vertical="center"/>
    </xf>
    <xf numFmtId="176" fontId="11" fillId="0" borderId="74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176" fontId="12" fillId="24" borderId="52" xfId="0" applyNumberFormat="1" applyFont="1" applyFill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horizontal="center" vertical="center"/>
    </xf>
    <xf numFmtId="176" fontId="6" fillId="24" borderId="75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/>
    </xf>
    <xf numFmtId="176" fontId="12" fillId="24" borderId="25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176" fontId="11" fillId="24" borderId="52" xfId="0" applyNumberFormat="1" applyFont="1" applyFill="1" applyBorder="1" applyAlignment="1">
      <alignment horizontal="center" vertical="center" wrapText="1"/>
    </xf>
    <xf numFmtId="176" fontId="11" fillId="24" borderId="26" xfId="0" applyNumberFormat="1" applyFont="1" applyFill="1" applyBorder="1" applyAlignment="1">
      <alignment horizontal="center" vertical="center"/>
    </xf>
    <xf numFmtId="176" fontId="11" fillId="24" borderId="47" xfId="0" applyNumberFormat="1" applyFont="1" applyFill="1" applyBorder="1" applyAlignment="1">
      <alignment horizontal="center" vertical="center"/>
    </xf>
    <xf numFmtId="176" fontId="11" fillId="24" borderId="65" xfId="0" applyNumberFormat="1" applyFont="1" applyFill="1" applyBorder="1" applyAlignment="1">
      <alignment horizontal="center" vertical="center"/>
    </xf>
    <xf numFmtId="4" fontId="11" fillId="24" borderId="6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9" fontId="11" fillId="0" borderId="2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179" fontId="6" fillId="24" borderId="51" xfId="0" applyNumberFormat="1" applyFont="1" applyFill="1" applyBorder="1" applyAlignment="1">
      <alignment horizontal="center" vertical="center"/>
    </xf>
    <xf numFmtId="0" fontId="30" fillId="0" borderId="12" xfId="55" applyFont="1" applyFill="1" applyBorder="1" applyAlignment="1">
      <alignment horizontal="left" vertical="center" wrapText="1"/>
      <protection/>
    </xf>
    <xf numFmtId="0" fontId="30" fillId="0" borderId="10" xfId="53" applyNumberFormat="1" applyFont="1" applyFill="1" applyBorder="1" applyAlignment="1" applyProtection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" fontId="6" fillId="24" borderId="35" xfId="0" applyNumberFormat="1" applyFont="1" applyFill="1" applyBorder="1" applyAlignment="1">
      <alignment horizontal="center" vertical="center"/>
    </xf>
    <xf numFmtId="183" fontId="9" fillId="24" borderId="18" xfId="0" applyNumberFormat="1" applyFont="1" applyFill="1" applyBorder="1" applyAlignment="1">
      <alignment horizontal="center" vertical="center"/>
    </xf>
    <xf numFmtId="4" fontId="6" fillId="24" borderId="17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176" fontId="6" fillId="0" borderId="52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83" fontId="6" fillId="0" borderId="18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183" fontId="6" fillId="0" borderId="43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176" fontId="6" fillId="0" borderId="54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64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4" fontId="6" fillId="0" borderId="53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6" fillId="0" borderId="31" xfId="55" applyFont="1" applyFill="1" applyBorder="1" applyAlignment="1">
      <alignment vertical="center" wrapText="1"/>
      <protection/>
    </xf>
    <xf numFmtId="0" fontId="36" fillId="0" borderId="0" xfId="0" applyFont="1" applyFill="1" applyBorder="1" applyAlignment="1">
      <alignment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6" fontId="6" fillId="0" borderId="43" xfId="0" applyNumberFormat="1" applyFont="1" applyFill="1" applyBorder="1" applyAlignment="1">
      <alignment horizontal="center" vertical="center" wrapText="1"/>
    </xf>
    <xf numFmtId="4" fontId="6" fillId="0" borderId="37" xfId="0" applyNumberFormat="1" applyFont="1" applyFill="1" applyBorder="1" applyAlignment="1">
      <alignment horizontal="center" vertical="center" wrapText="1"/>
    </xf>
    <xf numFmtId="0" fontId="5" fillId="0" borderId="13" xfId="54" applyFont="1" applyFill="1" applyBorder="1" applyAlignment="1">
      <alignment horizontal="center" vertical="center"/>
      <protection/>
    </xf>
    <xf numFmtId="0" fontId="6" fillId="0" borderId="68" xfId="55" applyFont="1" applyFill="1" applyBorder="1" applyAlignment="1">
      <alignment vertical="center" wrapText="1"/>
      <protection/>
    </xf>
    <xf numFmtId="176" fontId="6" fillId="0" borderId="74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68" xfId="0" applyNumberFormat="1" applyFont="1" applyFill="1" applyBorder="1" applyAlignment="1">
      <alignment horizontal="center" vertical="center" wrapText="1"/>
    </xf>
    <xf numFmtId="176" fontId="6" fillId="0" borderId="53" xfId="0" applyNumberFormat="1" applyFont="1" applyFill="1" applyBorder="1" applyAlignment="1">
      <alignment horizontal="center" vertical="center" wrapText="1"/>
    </xf>
    <xf numFmtId="4" fontId="6" fillId="0" borderId="53" xfId="0" applyNumberFormat="1" applyFont="1" applyFill="1" applyBorder="1" applyAlignment="1">
      <alignment horizontal="center" vertical="center" wrapText="1"/>
    </xf>
    <xf numFmtId="0" fontId="6" fillId="0" borderId="13" xfId="54" applyFont="1" applyFill="1" applyBorder="1" applyAlignment="1">
      <alignment horizontal="center" vertical="center"/>
      <protection/>
    </xf>
    <xf numFmtId="176" fontId="6" fillId="0" borderId="69" xfId="0" applyNumberFormat="1" applyFont="1" applyFill="1" applyBorder="1" applyAlignment="1">
      <alignment horizontal="center" vertical="center" wrapText="1"/>
    </xf>
    <xf numFmtId="4" fontId="9" fillId="0" borderId="69" xfId="0" applyNumberFormat="1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vertical="center" wrapText="1"/>
      <protection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57" xfId="0" applyNumberFormat="1" applyFont="1" applyFill="1" applyBorder="1" applyAlignment="1">
      <alignment horizontal="center" vertical="center" wrapText="1"/>
    </xf>
    <xf numFmtId="176" fontId="6" fillId="0" borderId="58" xfId="0" applyNumberFormat="1" applyFont="1" applyFill="1" applyBorder="1" applyAlignment="1">
      <alignment horizontal="center" vertical="center" wrapText="1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Fill="1" applyBorder="1" applyAlignment="1">
      <alignment horizontal="center" vertical="center"/>
    </xf>
    <xf numFmtId="183" fontId="12" fillId="0" borderId="18" xfId="0" applyNumberFormat="1" applyFont="1" applyFill="1" applyBorder="1" applyAlignment="1">
      <alignment horizontal="center" vertical="center"/>
    </xf>
    <xf numFmtId="183" fontId="12" fillId="0" borderId="43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176" fontId="6" fillId="0" borderId="67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left" vertical="center" wrapText="1"/>
    </xf>
    <xf numFmtId="176" fontId="6" fillId="0" borderId="72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horizontal="center" vertical="center"/>
    </xf>
    <xf numFmtId="176" fontId="11" fillId="0" borderId="36" xfId="0" applyNumberFormat="1" applyFont="1" applyFill="1" applyBorder="1" applyAlignment="1">
      <alignment horizontal="center" vertical="center" wrapText="1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/>
    </xf>
    <xf numFmtId="183" fontId="11" fillId="0" borderId="18" xfId="0" applyNumberFormat="1" applyFont="1" applyFill="1" applyBorder="1" applyAlignment="1">
      <alignment horizontal="center" vertical="center"/>
    </xf>
    <xf numFmtId="4" fontId="11" fillId="0" borderId="37" xfId="0" applyNumberFormat="1" applyFont="1" applyFill="1" applyBorder="1" applyAlignment="1">
      <alignment horizontal="center" vertical="center"/>
    </xf>
    <xf numFmtId="183" fontId="11" fillId="0" borderId="43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/>
    </xf>
    <xf numFmtId="176" fontId="12" fillId="0" borderId="72" xfId="0" applyNumberFormat="1" applyFont="1" applyFill="1" applyBorder="1" applyAlignment="1">
      <alignment horizontal="center" vertical="center"/>
    </xf>
    <xf numFmtId="176" fontId="12" fillId="0" borderId="26" xfId="0" applyNumberFormat="1" applyFont="1" applyFill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center" vertical="center"/>
    </xf>
    <xf numFmtId="176" fontId="12" fillId="0" borderId="52" xfId="0" applyNumberFormat="1" applyFont="1" applyFill="1" applyBorder="1" applyAlignment="1">
      <alignment horizontal="center" vertical="center"/>
    </xf>
    <xf numFmtId="176" fontId="9" fillId="0" borderId="65" xfId="0" applyNumberFormat="1" applyFont="1" applyFill="1" applyBorder="1" applyAlignment="1">
      <alignment horizontal="center" vertical="center"/>
    </xf>
    <xf numFmtId="4" fontId="6" fillId="0" borderId="65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4" fontId="6" fillId="0" borderId="64" xfId="0" applyNumberFormat="1" applyFont="1" applyFill="1" applyBorder="1" applyAlignment="1">
      <alignment horizontal="center" vertical="center"/>
    </xf>
    <xf numFmtId="183" fontId="9" fillId="0" borderId="21" xfId="0" applyNumberFormat="1" applyFont="1" applyFill="1" applyBorder="1" applyAlignment="1">
      <alignment horizontal="center" vertical="center"/>
    </xf>
    <xf numFmtId="4" fontId="6" fillId="0" borderId="3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176" fontId="6" fillId="0" borderId="18" xfId="54" applyNumberFormat="1" applyFont="1" applyFill="1" applyBorder="1" applyAlignment="1">
      <alignment horizontal="center" vertical="center" wrapText="1"/>
      <protection/>
    </xf>
    <xf numFmtId="176" fontId="6" fillId="0" borderId="37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176" fontId="6" fillId="0" borderId="38" xfId="54" applyNumberFormat="1" applyFont="1" applyFill="1" applyBorder="1" applyAlignment="1">
      <alignment horizontal="center" vertical="center" wrapText="1"/>
      <protection/>
    </xf>
    <xf numFmtId="176" fontId="6" fillId="0" borderId="35" xfId="54" applyNumberFormat="1" applyFont="1" applyFill="1" applyBorder="1" applyAlignment="1">
      <alignment horizontal="center" vertical="center" wrapText="1"/>
      <protection/>
    </xf>
    <xf numFmtId="176" fontId="6" fillId="0" borderId="33" xfId="54" applyNumberFormat="1" applyFont="1" applyFill="1" applyBorder="1" applyAlignment="1">
      <alignment horizontal="center" vertical="center" wrapText="1"/>
      <protection/>
    </xf>
    <xf numFmtId="4" fontId="6" fillId="0" borderId="34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 wrapText="1"/>
    </xf>
    <xf numFmtId="176" fontId="11" fillId="0" borderId="49" xfId="0" applyNumberFormat="1" applyFont="1" applyFill="1" applyBorder="1" applyAlignment="1">
      <alignment horizontal="center" vertical="center"/>
    </xf>
    <xf numFmtId="176" fontId="11" fillId="0" borderId="53" xfId="0" applyNumberFormat="1" applyFont="1" applyFill="1" applyBorder="1" applyAlignment="1">
      <alignment horizontal="center" vertical="center"/>
    </xf>
    <xf numFmtId="183" fontId="9" fillId="0" borderId="67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176" fontId="6" fillId="0" borderId="49" xfId="0" applyNumberFormat="1" applyFont="1" applyFill="1" applyBorder="1" applyAlignment="1">
      <alignment horizontal="center" vertical="center"/>
    </xf>
    <xf numFmtId="183" fontId="6" fillId="0" borderId="46" xfId="0" applyNumberFormat="1" applyFont="1" applyFill="1" applyBorder="1" applyAlignment="1">
      <alignment horizontal="center" vertical="center"/>
    </xf>
    <xf numFmtId="176" fontId="9" fillId="0" borderId="67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2" fontId="31" fillId="0" borderId="10" xfId="0" applyNumberFormat="1" applyFont="1" applyBorder="1" applyAlignment="1">
      <alignment vertical="center" wrapText="1"/>
    </xf>
    <xf numFmtId="0" fontId="6" fillId="0" borderId="10" xfId="55" applyFont="1" applyFill="1" applyBorder="1" applyAlignment="1">
      <alignment horizontal="left" vertical="center" wrapText="1"/>
      <protection/>
    </xf>
    <xf numFmtId="0" fontId="7" fillId="24" borderId="23" xfId="54" applyFont="1" applyFill="1" applyBorder="1" applyAlignment="1">
      <alignment horizontal="center" vertical="center"/>
      <protection/>
    </xf>
    <xf numFmtId="176" fontId="9" fillId="0" borderId="63" xfId="0" applyNumberFormat="1" applyFont="1" applyFill="1" applyBorder="1" applyAlignment="1">
      <alignment horizontal="center" vertical="center" wrapText="1"/>
    </xf>
    <xf numFmtId="4" fontId="9" fillId="24" borderId="55" xfId="0" applyNumberFormat="1" applyFont="1" applyFill="1" applyBorder="1" applyAlignment="1">
      <alignment horizontal="center" vertical="center" wrapText="1"/>
    </xf>
    <xf numFmtId="49" fontId="7" fillId="0" borderId="23" xfId="54" applyNumberFormat="1" applyFont="1" applyBorder="1" applyAlignment="1">
      <alignment horizontal="center" vertical="center" wrapText="1"/>
      <protection/>
    </xf>
    <xf numFmtId="176" fontId="9" fillId="24" borderId="58" xfId="54" applyNumberFormat="1" applyFont="1" applyFill="1" applyBorder="1" applyAlignment="1">
      <alignment horizontal="center" vertical="center" wrapText="1"/>
      <protection/>
    </xf>
    <xf numFmtId="176" fontId="6" fillId="24" borderId="75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176" fontId="12" fillId="24" borderId="2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/>
    </xf>
    <xf numFmtId="0" fontId="6" fillId="0" borderId="76" xfId="0" applyFont="1" applyFill="1" applyBorder="1" applyAlignment="1">
      <alignment horizontal="left" vertical="center" wrapText="1"/>
    </xf>
    <xf numFmtId="183" fontId="6" fillId="0" borderId="41" xfId="0" applyNumberFormat="1" applyFont="1" applyFill="1" applyBorder="1" applyAlignment="1">
      <alignment horizontal="center" vertical="center"/>
    </xf>
    <xf numFmtId="0" fontId="6" fillId="0" borderId="77" xfId="0" applyFont="1" applyFill="1" applyBorder="1" applyAlignment="1">
      <alignment/>
    </xf>
    <xf numFmtId="176" fontId="6" fillId="24" borderId="50" xfId="0" applyNumberFormat="1" applyFont="1" applyFill="1" applyBorder="1" applyAlignment="1">
      <alignment horizontal="center" vertical="center"/>
    </xf>
    <xf numFmtId="176" fontId="12" fillId="0" borderId="49" xfId="0" applyNumberFormat="1" applyFont="1" applyFill="1" applyBorder="1" applyAlignment="1">
      <alignment horizontal="center" vertical="center"/>
    </xf>
    <xf numFmtId="176" fontId="12" fillId="24" borderId="74" xfId="0" applyNumberFormat="1" applyFont="1" applyFill="1" applyBorder="1" applyAlignment="1">
      <alignment horizontal="center" vertical="center"/>
    </xf>
    <xf numFmtId="176" fontId="11" fillId="24" borderId="18" xfId="0" applyNumberFormat="1" applyFont="1" applyFill="1" applyBorder="1" applyAlignment="1">
      <alignment horizontal="center" vertical="center"/>
    </xf>
    <xf numFmtId="0" fontId="9" fillId="0" borderId="78" xfId="0" applyNumberFormat="1" applyFont="1" applyFill="1" applyBorder="1" applyAlignment="1">
      <alignment vertical="center" wrapText="1"/>
    </xf>
    <xf numFmtId="0" fontId="6" fillId="0" borderId="78" xfId="0" applyNumberFormat="1" applyFont="1" applyFill="1" applyBorder="1" applyAlignment="1">
      <alignment vertical="center" wrapText="1"/>
    </xf>
    <xf numFmtId="176" fontId="6" fillId="0" borderId="78" xfId="0" applyNumberFormat="1" applyFont="1" applyFill="1" applyBorder="1" applyAlignment="1">
      <alignment vertical="center" wrapText="1"/>
    </xf>
    <xf numFmtId="176" fontId="6" fillId="0" borderId="75" xfId="0" applyNumberFormat="1" applyFont="1" applyFill="1" applyBorder="1" applyAlignment="1">
      <alignment horizontal="center" vertical="center" wrapText="1"/>
    </xf>
    <xf numFmtId="176" fontId="6" fillId="0" borderId="35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183" fontId="6" fillId="0" borderId="3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76" fontId="37" fillId="24" borderId="22" xfId="54" applyNumberFormat="1" applyFont="1" applyFill="1" applyBorder="1" applyAlignment="1">
      <alignment horizontal="center" vertical="center" wrapText="1"/>
      <protection/>
    </xf>
    <xf numFmtId="176" fontId="37" fillId="24" borderId="33" xfId="54" applyNumberFormat="1" applyFont="1" applyFill="1" applyBorder="1" applyAlignment="1">
      <alignment horizontal="center" vertical="center" wrapText="1"/>
      <protection/>
    </xf>
    <xf numFmtId="176" fontId="37" fillId="24" borderId="38" xfId="54" applyNumberFormat="1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vertical="center" wrapText="1"/>
      <protection/>
    </xf>
    <xf numFmtId="0" fontId="7" fillId="0" borderId="14" xfId="55" applyFont="1" applyFill="1" applyBorder="1" applyAlignment="1">
      <alignment horizontal="left" vertical="center" wrapText="1"/>
      <protection/>
    </xf>
    <xf numFmtId="0" fontId="7" fillId="0" borderId="59" xfId="55" applyFont="1" applyFill="1" applyBorder="1" applyAlignment="1">
      <alignment vertical="center" wrapText="1"/>
      <protection/>
    </xf>
    <xf numFmtId="0" fontId="6" fillId="24" borderId="19" xfId="55" applyFont="1" applyFill="1" applyBorder="1" applyAlignment="1">
      <alignment vertical="center" wrapText="1"/>
      <protection/>
    </xf>
    <xf numFmtId="176" fontId="6" fillId="24" borderId="72" xfId="0" applyNumberFormat="1" applyFont="1" applyFill="1" applyBorder="1" applyAlignment="1">
      <alignment horizontal="center" vertical="center" wrapText="1"/>
    </xf>
    <xf numFmtId="176" fontId="6" fillId="24" borderId="26" xfId="0" applyNumberFormat="1" applyFont="1" applyFill="1" applyBorder="1" applyAlignment="1">
      <alignment horizontal="center" vertical="center" wrapText="1"/>
    </xf>
    <xf numFmtId="176" fontId="6" fillId="24" borderId="26" xfId="54" applyNumberFormat="1" applyFont="1" applyFill="1" applyBorder="1" applyAlignment="1">
      <alignment horizontal="center" vertical="center"/>
      <protection/>
    </xf>
    <xf numFmtId="176" fontId="6" fillId="24" borderId="79" xfId="0" applyNumberFormat="1" applyFont="1" applyFill="1" applyBorder="1" applyAlignment="1">
      <alignment horizontal="center" vertical="center" wrapText="1"/>
    </xf>
    <xf numFmtId="176" fontId="6" fillId="24" borderId="73" xfId="0" applyNumberFormat="1" applyFont="1" applyFill="1" applyBorder="1" applyAlignment="1">
      <alignment horizontal="center" vertical="center" wrapText="1"/>
    </xf>
    <xf numFmtId="4" fontId="6" fillId="24" borderId="73" xfId="0" applyNumberFormat="1" applyFont="1" applyFill="1" applyBorder="1" applyAlignment="1">
      <alignment horizontal="center" vertical="center" wrapText="1"/>
    </xf>
    <xf numFmtId="183" fontId="6" fillId="24" borderId="33" xfId="0" applyNumberFormat="1" applyFont="1" applyFill="1" applyBorder="1" applyAlignment="1">
      <alignment horizontal="center" vertical="center"/>
    </xf>
    <xf numFmtId="176" fontId="9" fillId="0" borderId="27" xfId="55" applyNumberFormat="1" applyFont="1" applyFill="1" applyBorder="1" applyAlignment="1">
      <alignment horizontal="center" vertical="center" wrapText="1"/>
      <protection/>
    </xf>
    <xf numFmtId="176" fontId="9" fillId="0" borderId="20" xfId="55" applyNumberFormat="1" applyFont="1" applyFill="1" applyBorder="1" applyAlignment="1">
      <alignment horizontal="center" vertical="center" wrapText="1"/>
      <protection/>
    </xf>
    <xf numFmtId="4" fontId="9" fillId="24" borderId="60" xfId="55" applyNumberFormat="1" applyFont="1" applyFill="1" applyBorder="1" applyAlignment="1">
      <alignment horizontal="center" vertical="center" wrapText="1"/>
      <protection/>
    </xf>
    <xf numFmtId="0" fontId="30" fillId="0" borderId="13" xfId="54" applyFont="1" applyFill="1" applyBorder="1" applyAlignment="1">
      <alignment horizontal="left" vertical="center" wrapText="1"/>
      <protection/>
    </xf>
    <xf numFmtId="0" fontId="7" fillId="0" borderId="14" xfId="54" applyFont="1" applyFill="1" applyBorder="1" applyAlignment="1">
      <alignment horizontal="left" vertical="center" wrapText="1"/>
      <protection/>
    </xf>
    <xf numFmtId="0" fontId="7" fillId="0" borderId="14" xfId="53" applyNumberFormat="1" applyFont="1" applyFill="1" applyBorder="1" applyAlignment="1" applyProtection="1">
      <alignment horizontal="left" vertical="center" wrapText="1"/>
      <protection/>
    </xf>
    <xf numFmtId="0" fontId="30" fillId="0" borderId="11" xfId="0" applyFont="1" applyFill="1" applyBorder="1" applyAlignment="1">
      <alignment horizontal="left" vertical="center" wrapText="1"/>
    </xf>
    <xf numFmtId="0" fontId="7" fillId="0" borderId="32" xfId="55" applyFont="1" applyFill="1" applyBorder="1" applyAlignment="1">
      <alignment vertical="center" wrapText="1"/>
      <protection/>
    </xf>
    <xf numFmtId="0" fontId="30" fillId="0" borderId="13" xfId="55" applyFont="1" applyFill="1" applyBorder="1" applyAlignment="1">
      <alignment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30" fillId="0" borderId="68" xfId="55" applyFont="1" applyFill="1" applyBorder="1" applyAlignment="1">
      <alignment vertical="center" wrapText="1"/>
      <protection/>
    </xf>
    <xf numFmtId="0" fontId="30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justify" wrapText="1"/>
    </xf>
    <xf numFmtId="2" fontId="7" fillId="0" borderId="60" xfId="0" applyNumberFormat="1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176" fontId="12" fillId="0" borderId="49" xfId="0" applyNumberFormat="1" applyFont="1" applyFill="1" applyBorder="1" applyAlignment="1">
      <alignment horizontal="center" vertical="center" wrapText="1"/>
    </xf>
    <xf numFmtId="176" fontId="12" fillId="0" borderId="22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30" fillId="0" borderId="10" xfId="55" applyFont="1" applyFill="1" applyBorder="1" applyAlignment="1">
      <alignment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0" fontId="7" fillId="0" borderId="23" xfId="55" applyFont="1" applyFill="1" applyBorder="1" applyAlignment="1">
      <alignment horizontal="left" vertical="center" wrapText="1"/>
      <protection/>
    </xf>
    <xf numFmtId="176" fontId="6" fillId="0" borderId="50" xfId="0" applyNumberFormat="1" applyFont="1" applyFill="1" applyBorder="1" applyAlignment="1">
      <alignment horizontal="center" vertical="center"/>
    </xf>
    <xf numFmtId="176" fontId="9" fillId="0" borderId="43" xfId="0" applyNumberFormat="1" applyFont="1" applyFill="1" applyBorder="1" applyAlignment="1">
      <alignment horizontal="center" vertical="center"/>
    </xf>
    <xf numFmtId="176" fontId="9" fillId="0" borderId="59" xfId="0" applyNumberFormat="1" applyFont="1" applyFill="1" applyBorder="1" applyAlignment="1">
      <alignment horizontal="center" vertical="center" wrapText="1"/>
    </xf>
    <xf numFmtId="176" fontId="9" fillId="0" borderId="55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9" fillId="0" borderId="39" xfId="0" applyNumberFormat="1" applyFont="1" applyFill="1" applyBorder="1" applyAlignment="1">
      <alignment vertical="center" wrapText="1"/>
    </xf>
    <xf numFmtId="183" fontId="9" fillId="0" borderId="39" xfId="0" applyNumberFormat="1" applyFont="1" applyFill="1" applyBorder="1" applyAlignment="1">
      <alignment horizontal="center" vertical="center"/>
    </xf>
    <xf numFmtId="176" fontId="9" fillId="0" borderId="32" xfId="55" applyNumberFormat="1" applyFont="1" applyFill="1" applyBorder="1" applyAlignment="1">
      <alignment horizontal="center" vertical="center" wrapText="1"/>
      <protection/>
    </xf>
    <xf numFmtId="176" fontId="9" fillId="0" borderId="60" xfId="55" applyNumberFormat="1" applyFont="1" applyFill="1" applyBorder="1" applyAlignment="1">
      <alignment horizontal="center" vertical="center" wrapText="1"/>
      <protection/>
    </xf>
    <xf numFmtId="176" fontId="9" fillId="0" borderId="21" xfId="54" applyNumberFormat="1" applyFont="1" applyFill="1" applyBorder="1" applyAlignment="1">
      <alignment horizontal="center" vertical="center" wrapText="1"/>
      <protection/>
    </xf>
    <xf numFmtId="4" fontId="9" fillId="0" borderId="39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9" fontId="6" fillId="0" borderId="3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wrapText="1"/>
    </xf>
    <xf numFmtId="49" fontId="6" fillId="0" borderId="19" xfId="0" applyNumberFormat="1" applyFont="1" applyFill="1" applyBorder="1" applyAlignment="1">
      <alignment vertical="center" wrapText="1"/>
    </xf>
    <xf numFmtId="4" fontId="6" fillId="24" borderId="26" xfId="0" applyNumberFormat="1" applyFont="1" applyFill="1" applyBorder="1" applyAlignment="1">
      <alignment horizontal="center" vertical="center"/>
    </xf>
    <xf numFmtId="176" fontId="9" fillId="0" borderId="45" xfId="54" applyNumberFormat="1" applyFont="1" applyFill="1" applyBorder="1" applyAlignment="1">
      <alignment horizontal="center" vertical="center"/>
      <protection/>
    </xf>
    <xf numFmtId="176" fontId="6" fillId="0" borderId="21" xfId="54" applyNumberFormat="1" applyFont="1" applyFill="1" applyBorder="1" applyAlignment="1">
      <alignment horizontal="center" vertical="center"/>
      <protection/>
    </xf>
    <xf numFmtId="176" fontId="9" fillId="0" borderId="57" xfId="54" applyNumberFormat="1" applyFont="1" applyFill="1" applyBorder="1" applyAlignment="1">
      <alignment horizontal="center" vertical="center" wrapText="1"/>
      <protection/>
    </xf>
    <xf numFmtId="176" fontId="9" fillId="0" borderId="58" xfId="54" applyNumberFormat="1" applyFont="1" applyFill="1" applyBorder="1" applyAlignment="1">
      <alignment horizontal="center" vertical="center" wrapText="1"/>
      <protection/>
    </xf>
    <xf numFmtId="176" fontId="9" fillId="0" borderId="67" xfId="54" applyNumberFormat="1" applyFont="1" applyFill="1" applyBorder="1" applyAlignment="1">
      <alignment horizontal="center" vertical="center" wrapText="1"/>
      <protection/>
    </xf>
    <xf numFmtId="183" fontId="9" fillId="0" borderId="56" xfId="0" applyNumberFormat="1" applyFont="1" applyFill="1" applyBorder="1" applyAlignment="1">
      <alignment horizontal="center" vertical="center"/>
    </xf>
    <xf numFmtId="176" fontId="12" fillId="0" borderId="49" xfId="54" applyNumberFormat="1" applyFont="1" applyFill="1" applyBorder="1" applyAlignment="1">
      <alignment horizontal="center" vertical="center" wrapText="1"/>
      <protection/>
    </xf>
    <xf numFmtId="176" fontId="12" fillId="0" borderId="46" xfId="54" applyNumberFormat="1" applyFont="1" applyFill="1" applyBorder="1" applyAlignment="1">
      <alignment horizontal="center" vertical="center" wrapText="1"/>
      <protection/>
    </xf>
    <xf numFmtId="176" fontId="12" fillId="0" borderId="53" xfId="54" applyNumberFormat="1" applyFont="1" applyFill="1" applyBorder="1" applyAlignment="1">
      <alignment horizontal="center" vertical="center" wrapText="1"/>
      <protection/>
    </xf>
    <xf numFmtId="183" fontId="12" fillId="0" borderId="46" xfId="0" applyNumberFormat="1" applyFont="1" applyFill="1" applyBorder="1" applyAlignment="1">
      <alignment horizontal="center" vertical="center"/>
    </xf>
    <xf numFmtId="176" fontId="9" fillId="0" borderId="18" xfId="54" applyNumberFormat="1" applyFont="1" applyFill="1" applyBorder="1" applyAlignment="1">
      <alignment horizontal="center" vertical="center" wrapText="1"/>
      <protection/>
    </xf>
    <xf numFmtId="176" fontId="9" fillId="0" borderId="57" xfId="0" applyNumberFormat="1" applyFont="1" applyFill="1" applyBorder="1" applyAlignment="1">
      <alignment horizontal="center" vertical="center"/>
    </xf>
    <xf numFmtId="176" fontId="9" fillId="24" borderId="58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 wrapText="1"/>
    </xf>
    <xf numFmtId="183" fontId="9" fillId="0" borderId="43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52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49" fontId="9" fillId="0" borderId="81" xfId="0" applyNumberFormat="1" applyFont="1" applyFill="1" applyBorder="1" applyAlignment="1">
      <alignment horizontal="center" vertical="center"/>
    </xf>
    <xf numFmtId="49" fontId="9" fillId="0" borderId="6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417"/>
  <sheetViews>
    <sheetView tabSelected="1" zoomScaleSheetLayoutView="100" zoomScalePageLayoutView="0" workbookViewId="0" topLeftCell="A83">
      <selection activeCell="H85" sqref="H85:K85"/>
    </sheetView>
  </sheetViews>
  <sheetFormatPr defaultColWidth="9.00390625" defaultRowHeight="12.75"/>
  <cols>
    <col min="1" max="1" width="3.625" style="3" customWidth="1"/>
    <col min="2" max="2" width="25.875" style="3" customWidth="1"/>
    <col min="3" max="3" width="9.75390625" style="31" customWidth="1"/>
    <col min="4" max="4" width="8.375" style="3" customWidth="1"/>
    <col min="5" max="5" width="9.25390625" style="3" customWidth="1"/>
    <col min="6" max="6" width="9.75390625" style="3" customWidth="1"/>
    <col min="7" max="7" width="7.125" style="3" customWidth="1"/>
    <col min="8" max="8" width="9.25390625" style="3" customWidth="1"/>
    <col min="9" max="9" width="8.375" style="3" customWidth="1"/>
    <col min="10" max="10" width="8.875" style="3" customWidth="1"/>
    <col min="11" max="11" width="9.375" style="3" customWidth="1"/>
    <col min="12" max="12" width="7.00390625" style="3" customWidth="1"/>
    <col min="13" max="13" width="6.875" style="3" customWidth="1"/>
    <col min="14" max="14" width="9.75390625" style="3" customWidth="1"/>
    <col min="15" max="15" width="7.875" style="3" customWidth="1"/>
    <col min="16" max="16" width="8.75390625" style="3" customWidth="1"/>
    <col min="17" max="17" width="9.625" style="3" customWidth="1"/>
    <col min="18" max="18" width="7.00390625" style="3" customWidth="1"/>
    <col min="19" max="19" width="6.375" style="3" customWidth="1"/>
    <col min="20" max="16384" width="9.125" style="3" customWidth="1"/>
  </cols>
  <sheetData>
    <row r="1" spans="1:19" ht="55.5" customHeight="1" thickBot="1">
      <c r="A1" s="648" t="s">
        <v>160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9"/>
      <c r="O1" s="649"/>
      <c r="P1" s="649"/>
      <c r="Q1" s="649"/>
      <c r="R1" s="649"/>
      <c r="S1" s="252"/>
    </row>
    <row r="2" spans="1:19" ht="27" customHeight="1">
      <c r="A2" s="650" t="s">
        <v>416</v>
      </c>
      <c r="B2" s="653" t="s">
        <v>86</v>
      </c>
      <c r="C2" s="656" t="s">
        <v>326</v>
      </c>
      <c r="D2" s="657"/>
      <c r="E2" s="657"/>
      <c r="F2" s="657"/>
      <c r="G2" s="658"/>
      <c r="H2" s="653" t="s">
        <v>185</v>
      </c>
      <c r="I2" s="665"/>
      <c r="J2" s="665"/>
      <c r="K2" s="665"/>
      <c r="L2" s="665"/>
      <c r="M2" s="666"/>
      <c r="N2" s="656" t="s">
        <v>186</v>
      </c>
      <c r="O2" s="657"/>
      <c r="P2" s="657"/>
      <c r="Q2" s="657"/>
      <c r="R2" s="657"/>
      <c r="S2" s="658"/>
    </row>
    <row r="3" spans="1:19" ht="17.25" customHeight="1">
      <c r="A3" s="651"/>
      <c r="B3" s="654"/>
      <c r="C3" s="661" t="s">
        <v>201</v>
      </c>
      <c r="D3" s="663" t="s">
        <v>202</v>
      </c>
      <c r="E3" s="663"/>
      <c r="F3" s="663"/>
      <c r="G3" s="664"/>
      <c r="H3" s="659" t="s">
        <v>201</v>
      </c>
      <c r="I3" s="667" t="s">
        <v>202</v>
      </c>
      <c r="J3" s="668"/>
      <c r="K3" s="668"/>
      <c r="L3" s="668"/>
      <c r="M3" s="669" t="s">
        <v>87</v>
      </c>
      <c r="N3" s="659" t="s">
        <v>201</v>
      </c>
      <c r="O3" s="667" t="s">
        <v>202</v>
      </c>
      <c r="P3" s="668"/>
      <c r="Q3" s="668"/>
      <c r="R3" s="668"/>
      <c r="S3" s="669" t="s">
        <v>87</v>
      </c>
    </row>
    <row r="4" spans="1:19" ht="90.75" customHeight="1" thickBot="1">
      <c r="A4" s="652"/>
      <c r="B4" s="655"/>
      <c r="C4" s="662"/>
      <c r="D4" s="281" t="s">
        <v>330</v>
      </c>
      <c r="E4" s="281" t="s">
        <v>329</v>
      </c>
      <c r="F4" s="281" t="s">
        <v>327</v>
      </c>
      <c r="G4" s="282" t="s">
        <v>214</v>
      </c>
      <c r="H4" s="660"/>
      <c r="I4" s="38" t="s">
        <v>328</v>
      </c>
      <c r="J4" s="38" t="s">
        <v>331</v>
      </c>
      <c r="K4" s="38" t="s">
        <v>327</v>
      </c>
      <c r="L4" s="256" t="s">
        <v>214</v>
      </c>
      <c r="M4" s="670"/>
      <c r="N4" s="660"/>
      <c r="O4" s="38" t="s">
        <v>328</v>
      </c>
      <c r="P4" s="38" t="s">
        <v>329</v>
      </c>
      <c r="Q4" s="38" t="s">
        <v>327</v>
      </c>
      <c r="R4" s="256" t="s">
        <v>214</v>
      </c>
      <c r="S4" s="670"/>
    </row>
    <row r="5" spans="1:19" ht="13.5" customHeight="1" thickBot="1">
      <c r="A5" s="284">
        <v>1</v>
      </c>
      <c r="B5" s="285">
        <v>2</v>
      </c>
      <c r="C5" s="286">
        <v>3</v>
      </c>
      <c r="D5" s="287">
        <v>4</v>
      </c>
      <c r="E5" s="287">
        <v>5</v>
      </c>
      <c r="F5" s="288">
        <v>6</v>
      </c>
      <c r="G5" s="289">
        <v>7</v>
      </c>
      <c r="H5" s="285">
        <v>8</v>
      </c>
      <c r="I5" s="287">
        <v>9</v>
      </c>
      <c r="J5" s="287">
        <v>10</v>
      </c>
      <c r="K5" s="288">
        <v>11</v>
      </c>
      <c r="L5" s="287">
        <v>12</v>
      </c>
      <c r="M5" s="287">
        <v>13</v>
      </c>
      <c r="N5" s="285">
        <v>14</v>
      </c>
      <c r="O5" s="287">
        <v>15</v>
      </c>
      <c r="P5" s="287">
        <v>16</v>
      </c>
      <c r="Q5" s="288">
        <v>17</v>
      </c>
      <c r="R5" s="288">
        <v>18</v>
      </c>
      <c r="S5" s="289">
        <v>19</v>
      </c>
    </row>
    <row r="6" spans="1:19" ht="40.5" customHeight="1" thickBot="1">
      <c r="A6" s="23" t="s">
        <v>209</v>
      </c>
      <c r="B6" s="578" t="s">
        <v>461</v>
      </c>
      <c r="C6" s="194">
        <f>C7+C11+C17+C21+C28+C36+C38+C41+C45+C47</f>
        <v>29093.141000000003</v>
      </c>
      <c r="D6" s="195"/>
      <c r="E6" s="195">
        <f>E7+E11+E17+E21+E28+E36+E38+E41+E45+E47</f>
        <v>5212.165</v>
      </c>
      <c r="F6" s="102">
        <f>F7+F11+F17+F21+F28+F36+F38+F41+F45+F47</f>
        <v>23880.976000000002</v>
      </c>
      <c r="G6" s="125"/>
      <c r="H6" s="194">
        <f>H7+H11+H17+H21+H28+H36+H38+H41+H45+H47</f>
        <v>28786.059</v>
      </c>
      <c r="I6" s="195"/>
      <c r="J6" s="195">
        <f>J7+J11+J17+J21+J28+J36+J38+J41+J45+J47</f>
        <v>5163.484</v>
      </c>
      <c r="K6" s="102">
        <f>K7+K11+K17+K21+K28+K36+K38+K41+K45+K47</f>
        <v>23622.575000000004</v>
      </c>
      <c r="L6" s="100"/>
      <c r="M6" s="303">
        <f aca="true" t="shared" si="0" ref="M6:M36">H6/C6</f>
        <v>0.9894448660596667</v>
      </c>
      <c r="N6" s="194">
        <f>N7+N11+N17+N21+N28+N36+N38+N41+N45+N47</f>
        <v>28602.969000000005</v>
      </c>
      <c r="O6" s="195"/>
      <c r="P6" s="195">
        <f>P7+P11+P17+P21+P28+P36+P38+P41+P45+P47</f>
        <v>5163.484</v>
      </c>
      <c r="Q6" s="102">
        <f>Q7+Q11+Q17+Q21+Q28+Q36+Q38+Q41+Q45+Q47</f>
        <v>23439.485</v>
      </c>
      <c r="R6" s="291"/>
      <c r="S6" s="304">
        <f>N6/C6</f>
        <v>0.9831516301385265</v>
      </c>
    </row>
    <row r="7" spans="1:19" ht="28.5" customHeight="1">
      <c r="A7" s="8" t="s">
        <v>210</v>
      </c>
      <c r="B7" s="290" t="s">
        <v>463</v>
      </c>
      <c r="C7" s="207">
        <f>C8+C9+C10</f>
        <v>7857.562</v>
      </c>
      <c r="D7" s="207"/>
      <c r="E7" s="207">
        <f>E8+E9+E10</f>
        <v>878.3</v>
      </c>
      <c r="F7" s="207">
        <f>F8+F9+F10</f>
        <v>6979.262</v>
      </c>
      <c r="G7" s="131"/>
      <c r="H7" s="207">
        <f>H8+H9+H10</f>
        <v>7619.221</v>
      </c>
      <c r="I7" s="207"/>
      <c r="J7" s="207">
        <f>J8+J9+J10</f>
        <v>878.3</v>
      </c>
      <c r="K7" s="207">
        <f>K8+K9+K10</f>
        <v>6740.921</v>
      </c>
      <c r="L7" s="295"/>
      <c r="M7" s="417">
        <f t="shared" si="0"/>
        <v>0.9696673090202788</v>
      </c>
      <c r="N7" s="207">
        <f>N8+N9+N10</f>
        <v>7436.130999999999</v>
      </c>
      <c r="O7" s="207"/>
      <c r="P7" s="207">
        <f>P8+P9+P10</f>
        <v>878.3</v>
      </c>
      <c r="Q7" s="207">
        <f>Q8+Q9+Q10</f>
        <v>6557.831</v>
      </c>
      <c r="R7" s="336"/>
      <c r="S7" s="417">
        <f>N7/C7</f>
        <v>0.9463661883927864</v>
      </c>
    </row>
    <row r="8" spans="1:20" ht="123" customHeight="1">
      <c r="A8" s="7" t="s">
        <v>209</v>
      </c>
      <c r="B8" s="153" t="s">
        <v>464</v>
      </c>
      <c r="C8" s="118">
        <f>E8+F8</f>
        <v>2878.3</v>
      </c>
      <c r="D8" s="208"/>
      <c r="E8" s="119">
        <v>878.3</v>
      </c>
      <c r="F8" s="119">
        <v>2000</v>
      </c>
      <c r="G8" s="475"/>
      <c r="H8" s="118">
        <f>J8+K8</f>
        <v>2878.3</v>
      </c>
      <c r="I8" s="208"/>
      <c r="J8" s="119">
        <v>878.3</v>
      </c>
      <c r="K8" s="119">
        <v>2000</v>
      </c>
      <c r="L8" s="476"/>
      <c r="M8" s="463">
        <f t="shared" si="0"/>
        <v>1</v>
      </c>
      <c r="N8" s="118">
        <f>Q8+P8</f>
        <v>2695.21</v>
      </c>
      <c r="O8" s="209"/>
      <c r="P8" s="209">
        <v>878.3</v>
      </c>
      <c r="Q8" s="119">
        <v>1816.91</v>
      </c>
      <c r="R8" s="477"/>
      <c r="S8" s="465">
        <f>N8/C8</f>
        <v>0.9363895354896987</v>
      </c>
      <c r="T8" s="474"/>
    </row>
    <row r="9" spans="1:19" ht="75" customHeight="1">
      <c r="A9" s="7" t="s">
        <v>189</v>
      </c>
      <c r="B9" s="210" t="s">
        <v>465</v>
      </c>
      <c r="C9" s="118">
        <f>E9+F9</f>
        <v>3891.151</v>
      </c>
      <c r="D9" s="208"/>
      <c r="E9" s="208"/>
      <c r="F9" s="211">
        <v>3891.151</v>
      </c>
      <c r="G9" s="123"/>
      <c r="H9" s="118">
        <f>J9+K9</f>
        <v>3891.151</v>
      </c>
      <c r="I9" s="208"/>
      <c r="J9" s="208"/>
      <c r="K9" s="211">
        <v>3891.151</v>
      </c>
      <c r="L9" s="280"/>
      <c r="M9" s="419">
        <f t="shared" si="0"/>
        <v>1</v>
      </c>
      <c r="N9" s="118">
        <f>P9+Q9</f>
        <v>3891.151</v>
      </c>
      <c r="O9" s="208"/>
      <c r="P9" s="208"/>
      <c r="Q9" s="211">
        <v>3891.151</v>
      </c>
      <c r="R9" s="260"/>
      <c r="S9" s="418">
        <f>N9/C9</f>
        <v>1</v>
      </c>
    </row>
    <row r="10" spans="1:19" ht="50.25" customHeight="1">
      <c r="A10" s="7" t="s">
        <v>207</v>
      </c>
      <c r="B10" s="153" t="s">
        <v>466</v>
      </c>
      <c r="C10" s="118">
        <f>E10+F10</f>
        <v>1088.111</v>
      </c>
      <c r="D10" s="208"/>
      <c r="E10" s="208"/>
      <c r="F10" s="209">
        <v>1088.111</v>
      </c>
      <c r="G10" s="123"/>
      <c r="H10" s="92">
        <f>K10</f>
        <v>849.77</v>
      </c>
      <c r="I10" s="121"/>
      <c r="J10" s="121"/>
      <c r="K10" s="99">
        <v>849.77</v>
      </c>
      <c r="L10" s="280"/>
      <c r="M10" s="419">
        <f t="shared" si="0"/>
        <v>0.7809589279034951</v>
      </c>
      <c r="N10" s="92">
        <f>Q10</f>
        <v>849.77</v>
      </c>
      <c r="O10" s="121"/>
      <c r="P10" s="121"/>
      <c r="Q10" s="99">
        <v>849.77</v>
      </c>
      <c r="R10" s="260"/>
      <c r="S10" s="418">
        <f aca="true" t="shared" si="1" ref="S10:S65">N10/C10</f>
        <v>0.7809589279034951</v>
      </c>
    </row>
    <row r="11" spans="1:19" ht="27" customHeight="1">
      <c r="A11" s="7" t="s">
        <v>211</v>
      </c>
      <c r="B11" s="212" t="s">
        <v>467</v>
      </c>
      <c r="C11" s="213">
        <f>C12+C13+C14+C15+C16</f>
        <v>7680.873</v>
      </c>
      <c r="D11" s="208"/>
      <c r="E11" s="208">
        <f>E12+E13+E14+E15+E16</f>
        <v>1050</v>
      </c>
      <c r="F11" s="208">
        <f>F12+F13+F14+F15+F16</f>
        <v>6630.873</v>
      </c>
      <c r="G11" s="123"/>
      <c r="H11" s="213">
        <f>H12+H13+H14+H15+H16</f>
        <v>7680.873</v>
      </c>
      <c r="I11" s="208"/>
      <c r="J11" s="208">
        <f>J12+J13+J14+J15+J16</f>
        <v>1050</v>
      </c>
      <c r="K11" s="208">
        <f>K12+K13+K14+K15+K16</f>
        <v>6630.873</v>
      </c>
      <c r="L11" s="280"/>
      <c r="M11" s="305">
        <f t="shared" si="0"/>
        <v>1</v>
      </c>
      <c r="N11" s="213">
        <f>N12+N13+N14+N15+N16</f>
        <v>7680.873</v>
      </c>
      <c r="O11" s="208"/>
      <c r="P11" s="208">
        <f>P12+P13+P14+P15+P16</f>
        <v>1050</v>
      </c>
      <c r="Q11" s="208">
        <f>Q12+Q13+Q14+Q15+Q16</f>
        <v>6630.873</v>
      </c>
      <c r="R11" s="260"/>
      <c r="S11" s="305">
        <f t="shared" si="1"/>
        <v>1</v>
      </c>
    </row>
    <row r="12" spans="1:19" ht="87" customHeight="1">
      <c r="A12" s="7" t="s">
        <v>209</v>
      </c>
      <c r="B12" s="548" t="s">
        <v>57</v>
      </c>
      <c r="C12" s="92">
        <f>E12+F12</f>
        <v>1053.864</v>
      </c>
      <c r="D12" s="99"/>
      <c r="E12" s="99"/>
      <c r="F12" s="99">
        <v>1053.864</v>
      </c>
      <c r="G12" s="123"/>
      <c r="H12" s="92">
        <f>J12+K12</f>
        <v>1053.864</v>
      </c>
      <c r="I12" s="121"/>
      <c r="J12" s="121"/>
      <c r="K12" s="99">
        <v>1053.864</v>
      </c>
      <c r="L12" s="280"/>
      <c r="M12" s="419">
        <f t="shared" si="0"/>
        <v>1</v>
      </c>
      <c r="N12" s="92">
        <f>P12+Q12</f>
        <v>1053.864</v>
      </c>
      <c r="O12" s="121"/>
      <c r="P12" s="121"/>
      <c r="Q12" s="99">
        <v>1053.864</v>
      </c>
      <c r="R12" s="260"/>
      <c r="S12" s="419">
        <f t="shared" si="1"/>
        <v>1</v>
      </c>
    </row>
    <row r="13" spans="1:20" ht="62.25" customHeight="1">
      <c r="A13" s="7" t="s">
        <v>189</v>
      </c>
      <c r="B13" s="473" t="s">
        <v>415</v>
      </c>
      <c r="C13" s="92">
        <f>E13+F13</f>
        <v>6257.009</v>
      </c>
      <c r="D13" s="99"/>
      <c r="E13" s="99">
        <v>1050</v>
      </c>
      <c r="F13" s="99">
        <v>5207.009</v>
      </c>
      <c r="G13" s="123"/>
      <c r="H13" s="92">
        <f>J13+K13</f>
        <v>6257.009</v>
      </c>
      <c r="I13" s="99"/>
      <c r="J13" s="99">
        <v>1050</v>
      </c>
      <c r="K13" s="99">
        <v>5207.009</v>
      </c>
      <c r="L13" s="280"/>
      <c r="M13" s="419">
        <f t="shared" si="0"/>
        <v>1</v>
      </c>
      <c r="N13" s="92">
        <f>P13+Q13</f>
        <v>6257.009</v>
      </c>
      <c r="O13" s="99"/>
      <c r="P13" s="99">
        <v>1050</v>
      </c>
      <c r="Q13" s="99">
        <v>5207.009</v>
      </c>
      <c r="R13" s="259"/>
      <c r="S13" s="418">
        <f t="shared" si="1"/>
        <v>1</v>
      </c>
      <c r="T13" s="474"/>
    </row>
    <row r="14" spans="1:19" ht="66" customHeight="1">
      <c r="A14" s="8" t="s">
        <v>207</v>
      </c>
      <c r="B14" s="53" t="s">
        <v>468</v>
      </c>
      <c r="C14" s="92">
        <f>F14</f>
        <v>90</v>
      </c>
      <c r="D14" s="111"/>
      <c r="E14" s="111"/>
      <c r="F14" s="138">
        <v>90</v>
      </c>
      <c r="G14" s="131"/>
      <c r="H14" s="92">
        <f>J14+K14</f>
        <v>90</v>
      </c>
      <c r="I14" s="129"/>
      <c r="J14" s="129"/>
      <c r="K14" s="138">
        <v>90</v>
      </c>
      <c r="L14" s="248"/>
      <c r="M14" s="419">
        <f t="shared" si="0"/>
        <v>1</v>
      </c>
      <c r="N14" s="92">
        <f>P14+Q14</f>
        <v>90</v>
      </c>
      <c r="O14" s="129"/>
      <c r="P14" s="129"/>
      <c r="Q14" s="138">
        <v>90</v>
      </c>
      <c r="R14" s="258"/>
      <c r="S14" s="418">
        <f t="shared" si="1"/>
        <v>1</v>
      </c>
    </row>
    <row r="15" spans="1:19" ht="38.25" customHeight="1">
      <c r="A15" s="8" t="s">
        <v>198</v>
      </c>
      <c r="B15" s="54" t="s">
        <v>469</v>
      </c>
      <c r="C15" s="92">
        <f>F15</f>
        <v>30</v>
      </c>
      <c r="D15" s="111"/>
      <c r="E15" s="111"/>
      <c r="F15" s="138">
        <v>30</v>
      </c>
      <c r="G15" s="131"/>
      <c r="H15" s="92">
        <f>J15+K15</f>
        <v>30</v>
      </c>
      <c r="I15" s="129"/>
      <c r="J15" s="129"/>
      <c r="K15" s="138">
        <v>30</v>
      </c>
      <c r="L15" s="248"/>
      <c r="M15" s="419">
        <f t="shared" si="0"/>
        <v>1</v>
      </c>
      <c r="N15" s="92">
        <f>P15+Q15</f>
        <v>30</v>
      </c>
      <c r="O15" s="129"/>
      <c r="P15" s="129"/>
      <c r="Q15" s="138">
        <v>30</v>
      </c>
      <c r="R15" s="258"/>
      <c r="S15" s="418">
        <f t="shared" si="1"/>
        <v>1</v>
      </c>
    </row>
    <row r="16" spans="1:19" ht="73.5" customHeight="1">
      <c r="A16" s="8" t="s">
        <v>199</v>
      </c>
      <c r="B16" s="74" t="s">
        <v>471</v>
      </c>
      <c r="C16" s="92">
        <f>F16</f>
        <v>250</v>
      </c>
      <c r="D16" s="111"/>
      <c r="E16" s="111"/>
      <c r="F16" s="138">
        <v>250</v>
      </c>
      <c r="G16" s="131"/>
      <c r="H16" s="92">
        <f>J16+K16</f>
        <v>250</v>
      </c>
      <c r="I16" s="129"/>
      <c r="J16" s="129"/>
      <c r="K16" s="138">
        <v>250</v>
      </c>
      <c r="L16" s="248"/>
      <c r="M16" s="419">
        <f t="shared" si="0"/>
        <v>1</v>
      </c>
      <c r="N16" s="92">
        <f>P16+Q16</f>
        <v>250</v>
      </c>
      <c r="O16" s="129"/>
      <c r="P16" s="129"/>
      <c r="Q16" s="138">
        <v>250</v>
      </c>
      <c r="R16" s="258"/>
      <c r="S16" s="418">
        <f t="shared" si="1"/>
        <v>1</v>
      </c>
    </row>
    <row r="17" spans="1:19" ht="54" customHeight="1">
      <c r="A17" s="7" t="s">
        <v>190</v>
      </c>
      <c r="B17" s="25" t="s">
        <v>472</v>
      </c>
      <c r="C17" s="139">
        <f>C18+C19+C20</f>
        <v>873.39</v>
      </c>
      <c r="D17" s="137"/>
      <c r="E17" s="140"/>
      <c r="F17" s="137">
        <f>F18+F19+F20</f>
        <v>873.39</v>
      </c>
      <c r="G17" s="123"/>
      <c r="H17" s="139">
        <f>H18+H19+H20</f>
        <v>873.39</v>
      </c>
      <c r="I17" s="137"/>
      <c r="J17" s="140"/>
      <c r="K17" s="137">
        <f>K18+K19+K20</f>
        <v>873.39</v>
      </c>
      <c r="L17" s="280"/>
      <c r="M17" s="420">
        <f t="shared" si="0"/>
        <v>1</v>
      </c>
      <c r="N17" s="139">
        <f>N18+N19+N20</f>
        <v>873.39</v>
      </c>
      <c r="O17" s="137"/>
      <c r="P17" s="140"/>
      <c r="Q17" s="137">
        <f>Q18+Q19+Q20</f>
        <v>873.39</v>
      </c>
      <c r="R17" s="259"/>
      <c r="S17" s="305">
        <f t="shared" si="1"/>
        <v>1</v>
      </c>
    </row>
    <row r="18" spans="1:19" ht="129" customHeight="1">
      <c r="A18" s="7" t="s">
        <v>209</v>
      </c>
      <c r="B18" s="53" t="s">
        <v>128</v>
      </c>
      <c r="C18" s="110">
        <f>F18</f>
        <v>36.14</v>
      </c>
      <c r="D18" s="99"/>
      <c r="E18" s="99"/>
      <c r="F18" s="99">
        <v>36.14</v>
      </c>
      <c r="G18" s="123"/>
      <c r="H18" s="92">
        <f>J18+K18</f>
        <v>36.14</v>
      </c>
      <c r="I18" s="121"/>
      <c r="J18" s="121"/>
      <c r="K18" s="99">
        <v>36.14</v>
      </c>
      <c r="L18" s="280"/>
      <c r="M18" s="419">
        <f t="shared" si="0"/>
        <v>1</v>
      </c>
      <c r="N18" s="92">
        <f>P18+Q18</f>
        <v>36.14</v>
      </c>
      <c r="O18" s="121"/>
      <c r="P18" s="121"/>
      <c r="Q18" s="99">
        <v>36.14</v>
      </c>
      <c r="R18" s="259"/>
      <c r="S18" s="418">
        <f t="shared" si="1"/>
        <v>1</v>
      </c>
    </row>
    <row r="19" spans="1:19" ht="105" customHeight="1">
      <c r="A19" s="7" t="s">
        <v>189</v>
      </c>
      <c r="B19" s="53" t="s">
        <v>174</v>
      </c>
      <c r="C19" s="110">
        <f>F19</f>
        <v>429.18</v>
      </c>
      <c r="D19" s="99"/>
      <c r="E19" s="99"/>
      <c r="F19" s="99">
        <v>429.18</v>
      </c>
      <c r="G19" s="123"/>
      <c r="H19" s="92">
        <f>J19+K19</f>
        <v>429.18</v>
      </c>
      <c r="I19" s="121"/>
      <c r="J19" s="121"/>
      <c r="K19" s="99">
        <v>429.18</v>
      </c>
      <c r="L19" s="280"/>
      <c r="M19" s="419">
        <f t="shared" si="0"/>
        <v>1</v>
      </c>
      <c r="N19" s="92">
        <f>P19+Q19</f>
        <v>429.18</v>
      </c>
      <c r="O19" s="121"/>
      <c r="P19" s="121"/>
      <c r="Q19" s="99">
        <v>429.18</v>
      </c>
      <c r="R19" s="259"/>
      <c r="S19" s="419">
        <f t="shared" si="1"/>
        <v>1</v>
      </c>
    </row>
    <row r="20" spans="1:19" ht="65.25" customHeight="1">
      <c r="A20" s="7" t="s">
        <v>207</v>
      </c>
      <c r="B20" s="53" t="s">
        <v>4</v>
      </c>
      <c r="C20" s="110">
        <f>F20</f>
        <v>408.07</v>
      </c>
      <c r="D20" s="99"/>
      <c r="E20" s="99"/>
      <c r="F20" s="99">
        <v>408.07</v>
      </c>
      <c r="G20" s="123"/>
      <c r="H20" s="92">
        <f>J20+K20</f>
        <v>408.07</v>
      </c>
      <c r="I20" s="129"/>
      <c r="J20" s="129"/>
      <c r="K20" s="99">
        <v>408.07</v>
      </c>
      <c r="L20" s="280"/>
      <c r="M20" s="419">
        <f t="shared" si="0"/>
        <v>1</v>
      </c>
      <c r="N20" s="92">
        <f>P20+Q20</f>
        <v>408.07</v>
      </c>
      <c r="O20" s="129"/>
      <c r="P20" s="129"/>
      <c r="Q20" s="99">
        <v>408.07</v>
      </c>
      <c r="R20" s="259"/>
      <c r="S20" s="418">
        <f t="shared" si="1"/>
        <v>1</v>
      </c>
    </row>
    <row r="21" spans="1:19" ht="42.75" customHeight="1">
      <c r="A21" s="7" t="s">
        <v>196</v>
      </c>
      <c r="B21" s="57" t="s">
        <v>6</v>
      </c>
      <c r="C21" s="139">
        <f>C22+C23+C24+C25+C26+C27</f>
        <v>1736.953</v>
      </c>
      <c r="D21" s="137"/>
      <c r="E21" s="137">
        <f>E22+E23+E24+E25+E26+E27</f>
        <v>963.365</v>
      </c>
      <c r="F21" s="137">
        <f>F22+F23+F24+F25+F26+F27</f>
        <v>773.588</v>
      </c>
      <c r="G21" s="123"/>
      <c r="H21" s="139">
        <f>H22+H23+H24+H25+H26+H27</f>
        <v>1668.212</v>
      </c>
      <c r="I21" s="137"/>
      <c r="J21" s="137">
        <f>J22+J23+J24+J25+J26+J27</f>
        <v>914.684</v>
      </c>
      <c r="K21" s="137">
        <f>K22+K23+K24+K25+K26+K27</f>
        <v>753.528</v>
      </c>
      <c r="L21" s="280"/>
      <c r="M21" s="420">
        <f t="shared" si="0"/>
        <v>0.9604243753285207</v>
      </c>
      <c r="N21" s="139">
        <f>N22+N23+N24+N25+N26+N27</f>
        <v>1668.212</v>
      </c>
      <c r="O21" s="137"/>
      <c r="P21" s="137">
        <f>P22+P23+P24+P25+P26+P27</f>
        <v>914.684</v>
      </c>
      <c r="Q21" s="137">
        <f>Q22+Q23+Q24+Q25+Q26+Q27</f>
        <v>753.528</v>
      </c>
      <c r="R21" s="259"/>
      <c r="S21" s="305">
        <f t="shared" si="1"/>
        <v>0.9604243753285207</v>
      </c>
    </row>
    <row r="22" spans="1:20" ht="63.75" customHeight="1">
      <c r="A22" s="7" t="s">
        <v>209</v>
      </c>
      <c r="B22" s="27" t="s">
        <v>7</v>
      </c>
      <c r="C22" s="92">
        <f aca="true" t="shared" si="2" ref="C22:C27">E22+F22</f>
        <v>559.037</v>
      </c>
      <c r="D22" s="99"/>
      <c r="E22" s="99">
        <v>363.365</v>
      </c>
      <c r="F22" s="99">
        <v>195.672</v>
      </c>
      <c r="G22" s="123"/>
      <c r="H22" s="92">
        <f>K22+J22</f>
        <v>490.356</v>
      </c>
      <c r="I22" s="121"/>
      <c r="J22" s="121">
        <v>314.684</v>
      </c>
      <c r="K22" s="121">
        <v>175.672</v>
      </c>
      <c r="L22" s="280"/>
      <c r="M22" s="419">
        <f t="shared" si="0"/>
        <v>0.877144088852795</v>
      </c>
      <c r="N22" s="92">
        <f>Q22+P22</f>
        <v>490.356</v>
      </c>
      <c r="O22" s="121"/>
      <c r="P22" s="121">
        <v>314.684</v>
      </c>
      <c r="Q22" s="121">
        <v>175.672</v>
      </c>
      <c r="R22" s="259"/>
      <c r="S22" s="418">
        <f t="shared" si="1"/>
        <v>0.877144088852795</v>
      </c>
      <c r="T22" s="474"/>
    </row>
    <row r="23" spans="1:19" ht="36.75" customHeight="1">
      <c r="A23" s="7" t="s">
        <v>189</v>
      </c>
      <c r="B23" s="32" t="s">
        <v>51</v>
      </c>
      <c r="C23" s="92">
        <f t="shared" si="2"/>
        <v>224.596</v>
      </c>
      <c r="D23" s="99"/>
      <c r="E23" s="99"/>
      <c r="F23" s="99">
        <v>224.596</v>
      </c>
      <c r="G23" s="123"/>
      <c r="H23" s="92">
        <f>J23+K23</f>
        <v>224.596</v>
      </c>
      <c r="I23" s="121"/>
      <c r="J23" s="121"/>
      <c r="K23" s="99">
        <v>224.596</v>
      </c>
      <c r="L23" s="280"/>
      <c r="M23" s="419">
        <f t="shared" si="0"/>
        <v>1</v>
      </c>
      <c r="N23" s="92">
        <f>P23+Q23</f>
        <v>224.596</v>
      </c>
      <c r="O23" s="121"/>
      <c r="P23" s="121"/>
      <c r="Q23" s="99">
        <v>224.596</v>
      </c>
      <c r="R23" s="259"/>
      <c r="S23" s="418">
        <f t="shared" si="1"/>
        <v>1</v>
      </c>
    </row>
    <row r="24" spans="1:20" ht="166.5" customHeight="1">
      <c r="A24" s="7" t="s">
        <v>207</v>
      </c>
      <c r="B24" s="478" t="s">
        <v>122</v>
      </c>
      <c r="C24" s="118">
        <f t="shared" si="2"/>
        <v>208.32</v>
      </c>
      <c r="D24" s="116"/>
      <c r="E24" s="332"/>
      <c r="F24" s="116">
        <v>208.32</v>
      </c>
      <c r="G24" s="479"/>
      <c r="H24" s="118">
        <f>J24+K24</f>
        <v>208.32</v>
      </c>
      <c r="I24" s="209"/>
      <c r="J24" s="209"/>
      <c r="K24" s="116">
        <v>208.32</v>
      </c>
      <c r="L24" s="476"/>
      <c r="M24" s="463">
        <f t="shared" si="0"/>
        <v>1</v>
      </c>
      <c r="N24" s="118">
        <f>P24+Q24</f>
        <v>208.32</v>
      </c>
      <c r="O24" s="209"/>
      <c r="P24" s="209"/>
      <c r="Q24" s="116">
        <v>208.32</v>
      </c>
      <c r="R24" s="480"/>
      <c r="S24" s="465">
        <f t="shared" si="1"/>
        <v>1</v>
      </c>
      <c r="T24" s="474"/>
    </row>
    <row r="25" spans="1:20" ht="89.25" customHeight="1">
      <c r="A25" s="7" t="s">
        <v>198</v>
      </c>
      <c r="B25" s="75" t="s">
        <v>317</v>
      </c>
      <c r="C25" s="92">
        <f t="shared" si="2"/>
        <v>661</v>
      </c>
      <c r="D25" s="111"/>
      <c r="E25" s="141">
        <v>600</v>
      </c>
      <c r="F25" s="111">
        <v>61</v>
      </c>
      <c r="G25" s="131"/>
      <c r="H25" s="92">
        <f>J25+K25</f>
        <v>660.94</v>
      </c>
      <c r="I25" s="121"/>
      <c r="J25" s="121">
        <v>600</v>
      </c>
      <c r="K25" s="121">
        <v>60.94</v>
      </c>
      <c r="L25" s="280"/>
      <c r="M25" s="419">
        <f t="shared" si="0"/>
        <v>0.999909228441755</v>
      </c>
      <c r="N25" s="92">
        <f>P25+Q25</f>
        <v>660.94</v>
      </c>
      <c r="O25" s="121"/>
      <c r="P25" s="121">
        <v>600</v>
      </c>
      <c r="Q25" s="121">
        <v>60.94</v>
      </c>
      <c r="R25" s="259"/>
      <c r="S25" s="418">
        <f t="shared" si="1"/>
        <v>0.999909228441755</v>
      </c>
      <c r="T25" s="474"/>
    </row>
    <row r="26" spans="1:20" ht="52.5" customHeight="1">
      <c r="A26" s="7" t="s">
        <v>199</v>
      </c>
      <c r="B26" s="75" t="s">
        <v>123</v>
      </c>
      <c r="C26" s="92">
        <f t="shared" si="2"/>
        <v>70</v>
      </c>
      <c r="D26" s="111"/>
      <c r="E26" s="141"/>
      <c r="F26" s="111">
        <v>70</v>
      </c>
      <c r="G26" s="131"/>
      <c r="H26" s="92">
        <f>J26+K26</f>
        <v>70</v>
      </c>
      <c r="I26" s="121"/>
      <c r="J26" s="121"/>
      <c r="K26" s="111">
        <v>70</v>
      </c>
      <c r="L26" s="280"/>
      <c r="M26" s="419">
        <f t="shared" si="0"/>
        <v>1</v>
      </c>
      <c r="N26" s="92">
        <f>P26+Q26</f>
        <v>70</v>
      </c>
      <c r="O26" s="121"/>
      <c r="P26" s="121"/>
      <c r="Q26" s="111">
        <v>70</v>
      </c>
      <c r="R26" s="259"/>
      <c r="S26" s="418">
        <f t="shared" si="1"/>
        <v>1</v>
      </c>
      <c r="T26" s="474"/>
    </row>
    <row r="27" spans="1:19" ht="38.25" customHeight="1">
      <c r="A27" s="7" t="s">
        <v>208</v>
      </c>
      <c r="B27" s="75" t="s">
        <v>124</v>
      </c>
      <c r="C27" s="92">
        <f t="shared" si="2"/>
        <v>14</v>
      </c>
      <c r="D27" s="111"/>
      <c r="E27" s="141"/>
      <c r="F27" s="111">
        <v>14</v>
      </c>
      <c r="G27" s="131"/>
      <c r="H27" s="92">
        <f>J27+K27</f>
        <v>14</v>
      </c>
      <c r="I27" s="121"/>
      <c r="J27" s="121"/>
      <c r="K27" s="111">
        <v>14</v>
      </c>
      <c r="L27" s="280"/>
      <c r="M27" s="419">
        <f t="shared" si="0"/>
        <v>1</v>
      </c>
      <c r="N27" s="92">
        <f>P27+Q27</f>
        <v>14</v>
      </c>
      <c r="O27" s="121"/>
      <c r="P27" s="121"/>
      <c r="Q27" s="111">
        <v>14</v>
      </c>
      <c r="R27" s="259"/>
      <c r="S27" s="418">
        <f t="shared" si="1"/>
        <v>1</v>
      </c>
    </row>
    <row r="28" spans="1:19" ht="36.75" customHeight="1">
      <c r="A28" s="7" t="s">
        <v>215</v>
      </c>
      <c r="B28" s="28" t="s">
        <v>125</v>
      </c>
      <c r="C28" s="139">
        <f>C29+C30+C31+C32+C33+C34+C35</f>
        <v>1924.563</v>
      </c>
      <c r="D28" s="137"/>
      <c r="E28" s="140"/>
      <c r="F28" s="137">
        <f>F29+F30+F31+F32+F33+F34+F35</f>
        <v>1924.563</v>
      </c>
      <c r="G28" s="123"/>
      <c r="H28" s="139">
        <f>H29+H30+H31+H32+H33+H34+H35</f>
        <v>1924.563</v>
      </c>
      <c r="I28" s="137"/>
      <c r="J28" s="140"/>
      <c r="K28" s="137">
        <f>K29+K30+K31+K32+K33+K34+K35</f>
        <v>1924.563</v>
      </c>
      <c r="L28" s="280"/>
      <c r="M28" s="420">
        <f t="shared" si="0"/>
        <v>1</v>
      </c>
      <c r="N28" s="139">
        <f>N29+N30+N31+N32+N33+N34+N35</f>
        <v>1924.563</v>
      </c>
      <c r="O28" s="137"/>
      <c r="P28" s="140"/>
      <c r="Q28" s="137">
        <f>Q29+Q30+Q31+Q32+Q33+Q34+Q35</f>
        <v>1924.563</v>
      </c>
      <c r="R28" s="259"/>
      <c r="S28" s="305">
        <f t="shared" si="1"/>
        <v>1</v>
      </c>
    </row>
    <row r="29" spans="1:19" ht="96.75" customHeight="1">
      <c r="A29" s="41" t="s">
        <v>209</v>
      </c>
      <c r="B29" s="27" t="s">
        <v>126</v>
      </c>
      <c r="C29" s="92">
        <f>E29+F29</f>
        <v>15</v>
      </c>
      <c r="D29" s="58"/>
      <c r="E29" s="58"/>
      <c r="F29" s="99">
        <v>15</v>
      </c>
      <c r="G29" s="132"/>
      <c r="H29" s="92">
        <f>J29+K29</f>
        <v>15</v>
      </c>
      <c r="I29" s="58"/>
      <c r="J29" s="58"/>
      <c r="K29" s="99">
        <v>15</v>
      </c>
      <c r="L29" s="292"/>
      <c r="M29" s="419">
        <f t="shared" si="0"/>
        <v>1</v>
      </c>
      <c r="N29" s="92">
        <f>P29+Q29</f>
        <v>15</v>
      </c>
      <c r="O29" s="58"/>
      <c r="P29" s="58"/>
      <c r="Q29" s="99">
        <v>15</v>
      </c>
      <c r="R29" s="261"/>
      <c r="S29" s="418">
        <f t="shared" si="1"/>
        <v>1</v>
      </c>
    </row>
    <row r="30" spans="1:19" ht="85.5" customHeight="1">
      <c r="A30" s="7" t="s">
        <v>189</v>
      </c>
      <c r="B30" s="65" t="s">
        <v>127</v>
      </c>
      <c r="C30" s="92">
        <f aca="true" t="shared" si="3" ref="C30:C35">F30</f>
        <v>355.009</v>
      </c>
      <c r="D30" s="99"/>
      <c r="E30" s="99"/>
      <c r="F30" s="142">
        <v>355.009</v>
      </c>
      <c r="G30" s="123"/>
      <c r="H30" s="92">
        <f>K30</f>
        <v>355.009</v>
      </c>
      <c r="I30" s="99"/>
      <c r="J30" s="99"/>
      <c r="K30" s="142">
        <v>355.009</v>
      </c>
      <c r="L30" s="280"/>
      <c r="M30" s="419">
        <f t="shared" si="0"/>
        <v>1</v>
      </c>
      <c r="N30" s="92">
        <f>Q30</f>
        <v>355.009</v>
      </c>
      <c r="O30" s="99"/>
      <c r="P30" s="99"/>
      <c r="Q30" s="142">
        <v>355.009</v>
      </c>
      <c r="R30" s="259"/>
      <c r="S30" s="418">
        <f t="shared" si="1"/>
        <v>1</v>
      </c>
    </row>
    <row r="31" spans="1:19" ht="47.25" customHeight="1">
      <c r="A31" s="7" t="s">
        <v>207</v>
      </c>
      <c r="B31" s="65" t="s">
        <v>129</v>
      </c>
      <c r="C31" s="92">
        <f t="shared" si="3"/>
        <v>200</v>
      </c>
      <c r="D31" s="99"/>
      <c r="E31" s="99"/>
      <c r="F31" s="142">
        <v>200</v>
      </c>
      <c r="G31" s="123"/>
      <c r="H31" s="92">
        <f>K31</f>
        <v>200</v>
      </c>
      <c r="I31" s="99"/>
      <c r="J31" s="99"/>
      <c r="K31" s="142">
        <v>200</v>
      </c>
      <c r="L31" s="280"/>
      <c r="M31" s="419">
        <f t="shared" si="0"/>
        <v>1</v>
      </c>
      <c r="N31" s="92">
        <f>Q31</f>
        <v>200</v>
      </c>
      <c r="O31" s="99"/>
      <c r="P31" s="99"/>
      <c r="Q31" s="142">
        <v>200</v>
      </c>
      <c r="R31" s="259"/>
      <c r="S31" s="418">
        <f t="shared" si="1"/>
        <v>1</v>
      </c>
    </row>
    <row r="32" spans="1:19" ht="194.25" customHeight="1">
      <c r="A32" s="7" t="s">
        <v>198</v>
      </c>
      <c r="B32" s="549" t="s">
        <v>131</v>
      </c>
      <c r="C32" s="115">
        <f t="shared" si="3"/>
        <v>96.384</v>
      </c>
      <c r="D32" s="99"/>
      <c r="E32" s="99"/>
      <c r="F32" s="138">
        <v>96.384</v>
      </c>
      <c r="G32" s="123"/>
      <c r="H32" s="115">
        <f>K32</f>
        <v>96.384</v>
      </c>
      <c r="I32" s="99"/>
      <c r="J32" s="99"/>
      <c r="K32" s="138">
        <v>96.384</v>
      </c>
      <c r="L32" s="280"/>
      <c r="M32" s="419">
        <f t="shared" si="0"/>
        <v>1</v>
      </c>
      <c r="N32" s="115">
        <f>Q32</f>
        <v>96.384</v>
      </c>
      <c r="O32" s="99"/>
      <c r="P32" s="99"/>
      <c r="Q32" s="138">
        <v>96.384</v>
      </c>
      <c r="R32" s="259"/>
      <c r="S32" s="419">
        <f t="shared" si="1"/>
        <v>1</v>
      </c>
    </row>
    <row r="33" spans="1:20" ht="160.5" customHeight="1">
      <c r="A33" s="7" t="s">
        <v>199</v>
      </c>
      <c r="B33" s="153" t="s">
        <v>132</v>
      </c>
      <c r="C33" s="92">
        <f t="shared" si="3"/>
        <v>639.37</v>
      </c>
      <c r="D33" s="99"/>
      <c r="E33" s="99"/>
      <c r="F33" s="138">
        <v>639.37</v>
      </c>
      <c r="G33" s="123"/>
      <c r="H33" s="92">
        <f>J33+K33</f>
        <v>639.37</v>
      </c>
      <c r="I33" s="99"/>
      <c r="J33" s="99"/>
      <c r="K33" s="138">
        <v>639.37</v>
      </c>
      <c r="L33" s="280"/>
      <c r="M33" s="419">
        <f t="shared" si="0"/>
        <v>1</v>
      </c>
      <c r="N33" s="92">
        <f>P33+Q33</f>
        <v>639.37</v>
      </c>
      <c r="O33" s="99"/>
      <c r="P33" s="99"/>
      <c r="Q33" s="138">
        <v>639.37</v>
      </c>
      <c r="R33" s="259"/>
      <c r="S33" s="418">
        <f t="shared" si="1"/>
        <v>1</v>
      </c>
      <c r="T33" s="474"/>
    </row>
    <row r="34" spans="1:20" ht="159.75" customHeight="1">
      <c r="A34" s="41" t="s">
        <v>208</v>
      </c>
      <c r="B34" s="69" t="s">
        <v>133</v>
      </c>
      <c r="C34" s="92">
        <f t="shared" si="3"/>
        <v>586.4</v>
      </c>
      <c r="D34" s="99"/>
      <c r="E34" s="143"/>
      <c r="F34" s="138">
        <v>586.4</v>
      </c>
      <c r="G34" s="123"/>
      <c r="H34" s="92">
        <f>K34</f>
        <v>586.4</v>
      </c>
      <c r="I34" s="99"/>
      <c r="J34" s="143"/>
      <c r="K34" s="138">
        <v>586.4</v>
      </c>
      <c r="L34" s="280"/>
      <c r="M34" s="419">
        <f t="shared" si="0"/>
        <v>1</v>
      </c>
      <c r="N34" s="92">
        <f>Q34</f>
        <v>586.4</v>
      </c>
      <c r="O34" s="99"/>
      <c r="P34" s="143"/>
      <c r="Q34" s="138">
        <v>586.4</v>
      </c>
      <c r="R34" s="259"/>
      <c r="S34" s="418">
        <f t="shared" si="1"/>
        <v>1</v>
      </c>
      <c r="T34" s="474"/>
    </row>
    <row r="35" spans="1:19" ht="28.5" customHeight="1">
      <c r="A35" s="41" t="s">
        <v>352</v>
      </c>
      <c r="B35" s="69" t="s">
        <v>130</v>
      </c>
      <c r="C35" s="115">
        <f t="shared" si="3"/>
        <v>32.4</v>
      </c>
      <c r="D35" s="99"/>
      <c r="E35" s="143"/>
      <c r="F35" s="138">
        <v>32.4</v>
      </c>
      <c r="G35" s="123"/>
      <c r="H35" s="92">
        <f>K35</f>
        <v>32.4</v>
      </c>
      <c r="I35" s="99"/>
      <c r="J35" s="143"/>
      <c r="K35" s="138">
        <v>32.4</v>
      </c>
      <c r="L35" s="280"/>
      <c r="M35" s="419">
        <f t="shared" si="0"/>
        <v>1</v>
      </c>
      <c r="N35" s="92">
        <f>P35+Q35</f>
        <v>32.4</v>
      </c>
      <c r="O35" s="99"/>
      <c r="P35" s="143"/>
      <c r="Q35" s="138">
        <v>32.4</v>
      </c>
      <c r="R35" s="259"/>
      <c r="S35" s="418">
        <f t="shared" si="1"/>
        <v>1</v>
      </c>
    </row>
    <row r="36" spans="1:19" ht="63.75" customHeight="1">
      <c r="A36" s="7" t="s">
        <v>241</v>
      </c>
      <c r="B36" s="56" t="s">
        <v>134</v>
      </c>
      <c r="C36" s="144">
        <f>C37</f>
        <v>2720.5</v>
      </c>
      <c r="D36" s="137"/>
      <c r="E36" s="137">
        <f>E37</f>
        <v>2320.5</v>
      </c>
      <c r="F36" s="137">
        <f>F37</f>
        <v>400</v>
      </c>
      <c r="G36" s="123"/>
      <c r="H36" s="144">
        <f>H37</f>
        <v>2720.5</v>
      </c>
      <c r="I36" s="137"/>
      <c r="J36" s="137">
        <f>J37</f>
        <v>2320.5</v>
      </c>
      <c r="K36" s="137">
        <f>K37</f>
        <v>400</v>
      </c>
      <c r="L36" s="280"/>
      <c r="M36" s="420">
        <f t="shared" si="0"/>
        <v>1</v>
      </c>
      <c r="N36" s="144">
        <f>N37</f>
        <v>2720.5</v>
      </c>
      <c r="O36" s="137"/>
      <c r="P36" s="137">
        <f>P37</f>
        <v>2320.5</v>
      </c>
      <c r="Q36" s="137">
        <f>Q37</f>
        <v>400</v>
      </c>
      <c r="R36" s="259"/>
      <c r="S36" s="305">
        <f t="shared" si="1"/>
        <v>1</v>
      </c>
    </row>
    <row r="37" spans="1:19" ht="84.75" customHeight="1">
      <c r="A37" s="7" t="s">
        <v>209</v>
      </c>
      <c r="B37" s="27" t="s">
        <v>135</v>
      </c>
      <c r="C37" s="115">
        <f>E37+F37</f>
        <v>2720.5</v>
      </c>
      <c r="D37" s="99"/>
      <c r="E37" s="99">
        <v>2320.5</v>
      </c>
      <c r="F37" s="99">
        <v>400</v>
      </c>
      <c r="G37" s="123"/>
      <c r="H37" s="115">
        <f>J37+K37</f>
        <v>2720.5</v>
      </c>
      <c r="I37" s="99"/>
      <c r="J37" s="99">
        <v>2320.5</v>
      </c>
      <c r="K37" s="99">
        <v>400</v>
      </c>
      <c r="L37" s="280"/>
      <c r="M37" s="419">
        <f aca="true" t="shared" si="4" ref="M37:M63">H37/C37</f>
        <v>1</v>
      </c>
      <c r="N37" s="115">
        <f>P37+Q37</f>
        <v>2720.5</v>
      </c>
      <c r="O37" s="99"/>
      <c r="P37" s="99">
        <v>2320.5</v>
      </c>
      <c r="Q37" s="99">
        <v>400</v>
      </c>
      <c r="R37" s="259"/>
      <c r="S37" s="419">
        <f t="shared" si="1"/>
        <v>1</v>
      </c>
    </row>
    <row r="38" spans="1:19" ht="34.5" customHeight="1">
      <c r="A38" s="7" t="s">
        <v>242</v>
      </c>
      <c r="B38" s="57" t="s">
        <v>136</v>
      </c>
      <c r="C38" s="145">
        <f>C39+C40</f>
        <v>276.924</v>
      </c>
      <c r="D38" s="137"/>
      <c r="E38" s="137"/>
      <c r="F38" s="145">
        <f>F39+F40</f>
        <v>276.924</v>
      </c>
      <c r="G38" s="123"/>
      <c r="H38" s="162">
        <f>H39+H40</f>
        <v>276.924</v>
      </c>
      <c r="I38" s="137"/>
      <c r="J38" s="137"/>
      <c r="K38" s="145">
        <f>K39+K40</f>
        <v>276.924</v>
      </c>
      <c r="L38" s="251"/>
      <c r="M38" s="420">
        <f t="shared" si="4"/>
        <v>1</v>
      </c>
      <c r="N38" s="162">
        <f>N39+N40</f>
        <v>276.924</v>
      </c>
      <c r="O38" s="137"/>
      <c r="P38" s="137"/>
      <c r="Q38" s="145">
        <f>Q39+Q40</f>
        <v>276.924</v>
      </c>
      <c r="R38" s="259"/>
      <c r="S38" s="305">
        <f t="shared" si="1"/>
        <v>1</v>
      </c>
    </row>
    <row r="39" spans="1:19" ht="66.75" customHeight="1">
      <c r="A39" s="7" t="s">
        <v>209</v>
      </c>
      <c r="B39" s="53" t="s">
        <v>137</v>
      </c>
      <c r="C39" s="115">
        <f>D39+E39+F39</f>
        <v>20</v>
      </c>
      <c r="D39" s="137"/>
      <c r="E39" s="137"/>
      <c r="F39" s="99">
        <v>20</v>
      </c>
      <c r="G39" s="135"/>
      <c r="H39" s="92">
        <f>I39+J39+K39</f>
        <v>20</v>
      </c>
      <c r="I39" s="137"/>
      <c r="J39" s="137"/>
      <c r="K39" s="99">
        <v>20</v>
      </c>
      <c r="L39" s="251"/>
      <c r="M39" s="419">
        <f t="shared" si="4"/>
        <v>1</v>
      </c>
      <c r="N39" s="92">
        <f>O39+P39+Q39</f>
        <v>20</v>
      </c>
      <c r="O39" s="137"/>
      <c r="P39" s="137"/>
      <c r="Q39" s="99">
        <v>20</v>
      </c>
      <c r="R39" s="259"/>
      <c r="S39" s="418">
        <f t="shared" si="1"/>
        <v>1</v>
      </c>
    </row>
    <row r="40" spans="1:19" ht="57" customHeight="1">
      <c r="A40" s="7" t="s">
        <v>189</v>
      </c>
      <c r="B40" s="76" t="s">
        <v>138</v>
      </c>
      <c r="C40" s="115">
        <f>D40+E40+F40</f>
        <v>256.924</v>
      </c>
      <c r="D40" s="137"/>
      <c r="E40" s="137"/>
      <c r="F40" s="99">
        <v>256.924</v>
      </c>
      <c r="G40" s="135"/>
      <c r="H40" s="92">
        <f>I40+J40+K40</f>
        <v>256.924</v>
      </c>
      <c r="I40" s="137"/>
      <c r="J40" s="137"/>
      <c r="K40" s="99">
        <v>256.924</v>
      </c>
      <c r="L40" s="251"/>
      <c r="M40" s="419">
        <f t="shared" si="4"/>
        <v>1</v>
      </c>
      <c r="N40" s="92">
        <f>O40+P40+Q40</f>
        <v>256.924</v>
      </c>
      <c r="O40" s="137"/>
      <c r="P40" s="137"/>
      <c r="Q40" s="99">
        <v>256.924</v>
      </c>
      <c r="R40" s="259"/>
      <c r="S40" s="418">
        <f t="shared" si="1"/>
        <v>1</v>
      </c>
    </row>
    <row r="41" spans="1:19" ht="55.5" customHeight="1">
      <c r="A41" s="68" t="s">
        <v>249</v>
      </c>
      <c r="B41" s="77" t="s">
        <v>139</v>
      </c>
      <c r="C41" s="145">
        <f>C42+C43+C44</f>
        <v>5858.976000000001</v>
      </c>
      <c r="D41" s="137"/>
      <c r="E41" s="137"/>
      <c r="F41" s="145">
        <f>F42+F43+F44</f>
        <v>5858.976000000001</v>
      </c>
      <c r="G41" s="146"/>
      <c r="H41" s="162">
        <f>H42+H43+H44</f>
        <v>5858.976000000001</v>
      </c>
      <c r="I41" s="137"/>
      <c r="J41" s="137"/>
      <c r="K41" s="145">
        <f>K42+K43+K44</f>
        <v>5858.976000000001</v>
      </c>
      <c r="L41" s="251"/>
      <c r="M41" s="420">
        <f t="shared" si="4"/>
        <v>1</v>
      </c>
      <c r="N41" s="162">
        <f>N42+N43+N44</f>
        <v>5858.976000000001</v>
      </c>
      <c r="O41" s="137"/>
      <c r="P41" s="137"/>
      <c r="Q41" s="145">
        <f>Q42+Q43+Q44</f>
        <v>5858.976000000001</v>
      </c>
      <c r="R41" s="259"/>
      <c r="S41" s="305">
        <f t="shared" si="1"/>
        <v>1</v>
      </c>
    </row>
    <row r="42" spans="1:19" ht="111" customHeight="1">
      <c r="A42" s="7" t="s">
        <v>209</v>
      </c>
      <c r="B42" s="78" t="s">
        <v>8</v>
      </c>
      <c r="C42" s="115">
        <f>D42+E42+F42</f>
        <v>1608.477</v>
      </c>
      <c r="D42" s="137"/>
      <c r="E42" s="137"/>
      <c r="F42" s="99">
        <v>1608.477</v>
      </c>
      <c r="G42" s="146"/>
      <c r="H42" s="92">
        <f>I42+J42+K42</f>
        <v>1608.477</v>
      </c>
      <c r="I42" s="137"/>
      <c r="J42" s="137"/>
      <c r="K42" s="99">
        <v>1608.477</v>
      </c>
      <c r="L42" s="251"/>
      <c r="M42" s="419">
        <f t="shared" si="4"/>
        <v>1</v>
      </c>
      <c r="N42" s="92">
        <f>O42+P42+Q42</f>
        <v>1608.477</v>
      </c>
      <c r="O42" s="137"/>
      <c r="P42" s="137"/>
      <c r="Q42" s="99">
        <v>1608.477</v>
      </c>
      <c r="R42" s="259"/>
      <c r="S42" s="418">
        <f t="shared" si="1"/>
        <v>1</v>
      </c>
    </row>
    <row r="43" spans="1:19" ht="99" customHeight="1">
      <c r="A43" s="7" t="s">
        <v>189</v>
      </c>
      <c r="B43" s="79" t="s">
        <v>9</v>
      </c>
      <c r="C43" s="115">
        <f>D43+E43+F43</f>
        <v>959.591</v>
      </c>
      <c r="D43" s="137"/>
      <c r="E43" s="137"/>
      <c r="F43" s="99">
        <v>959.591</v>
      </c>
      <c r="G43" s="146"/>
      <c r="H43" s="92">
        <f>I43+J43+K43</f>
        <v>959.591</v>
      </c>
      <c r="I43" s="137"/>
      <c r="J43" s="137"/>
      <c r="K43" s="99">
        <v>959.591</v>
      </c>
      <c r="L43" s="251"/>
      <c r="M43" s="419">
        <f t="shared" si="4"/>
        <v>1</v>
      </c>
      <c r="N43" s="92">
        <f>O43+P43+Q43</f>
        <v>959.591</v>
      </c>
      <c r="O43" s="137"/>
      <c r="P43" s="137"/>
      <c r="Q43" s="99">
        <v>959.591</v>
      </c>
      <c r="R43" s="259"/>
      <c r="S43" s="418">
        <f t="shared" si="1"/>
        <v>1</v>
      </c>
    </row>
    <row r="44" spans="1:19" ht="87" customHeight="1">
      <c r="A44" s="7" t="s">
        <v>207</v>
      </c>
      <c r="B44" s="55" t="s">
        <v>140</v>
      </c>
      <c r="C44" s="115">
        <f>D44+E44+F44</f>
        <v>3290.908</v>
      </c>
      <c r="D44" s="137"/>
      <c r="E44" s="137"/>
      <c r="F44" s="99">
        <v>3290.908</v>
      </c>
      <c r="G44" s="146"/>
      <c r="H44" s="92">
        <f>I44+J44+K44</f>
        <v>3290.908</v>
      </c>
      <c r="I44" s="137"/>
      <c r="J44" s="137"/>
      <c r="K44" s="99">
        <v>3290.908</v>
      </c>
      <c r="L44" s="251"/>
      <c r="M44" s="419">
        <f t="shared" si="4"/>
        <v>1</v>
      </c>
      <c r="N44" s="92">
        <f>O44+P44+Q44</f>
        <v>3290.908</v>
      </c>
      <c r="O44" s="137"/>
      <c r="P44" s="137"/>
      <c r="Q44" s="99">
        <v>3290.908</v>
      </c>
      <c r="R44" s="259"/>
      <c r="S44" s="418">
        <f t="shared" si="1"/>
        <v>1</v>
      </c>
    </row>
    <row r="45" spans="1:19" ht="24" customHeight="1">
      <c r="A45" s="68" t="s">
        <v>141</v>
      </c>
      <c r="B45" s="80" t="s">
        <v>142</v>
      </c>
      <c r="C45" s="145">
        <f>C46</f>
        <v>120</v>
      </c>
      <c r="D45" s="137"/>
      <c r="E45" s="137"/>
      <c r="F45" s="145">
        <f>F46</f>
        <v>120</v>
      </c>
      <c r="G45" s="146"/>
      <c r="H45" s="145">
        <f>H46</f>
        <v>120</v>
      </c>
      <c r="I45" s="137"/>
      <c r="J45" s="137"/>
      <c r="K45" s="145">
        <f>K46</f>
        <v>120</v>
      </c>
      <c r="L45" s="251"/>
      <c r="M45" s="420">
        <f t="shared" si="4"/>
        <v>1</v>
      </c>
      <c r="N45" s="145">
        <f>N46</f>
        <v>120</v>
      </c>
      <c r="O45" s="137"/>
      <c r="P45" s="137"/>
      <c r="Q45" s="145">
        <f>Q46</f>
        <v>120</v>
      </c>
      <c r="R45" s="259"/>
      <c r="S45" s="305">
        <f t="shared" si="1"/>
        <v>1</v>
      </c>
    </row>
    <row r="46" spans="1:19" ht="121.5" customHeight="1">
      <c r="A46" s="7" t="s">
        <v>209</v>
      </c>
      <c r="B46" s="78" t="s">
        <v>10</v>
      </c>
      <c r="C46" s="115">
        <f>D46+E46+F46</f>
        <v>120</v>
      </c>
      <c r="D46" s="137"/>
      <c r="E46" s="137"/>
      <c r="F46" s="99">
        <v>120</v>
      </c>
      <c r="G46" s="146"/>
      <c r="H46" s="92">
        <f>I46+J46+K46</f>
        <v>120</v>
      </c>
      <c r="I46" s="137"/>
      <c r="J46" s="137"/>
      <c r="K46" s="99">
        <v>120</v>
      </c>
      <c r="L46" s="251"/>
      <c r="M46" s="419">
        <f t="shared" si="4"/>
        <v>1</v>
      </c>
      <c r="N46" s="92">
        <f>O46+P46+Q46</f>
        <v>120</v>
      </c>
      <c r="O46" s="137"/>
      <c r="P46" s="137"/>
      <c r="Q46" s="99">
        <v>120</v>
      </c>
      <c r="R46" s="259"/>
      <c r="S46" s="418">
        <f t="shared" si="1"/>
        <v>1</v>
      </c>
    </row>
    <row r="47" spans="1:19" ht="48" customHeight="1">
      <c r="A47" s="68" t="s">
        <v>143</v>
      </c>
      <c r="B47" s="80" t="s">
        <v>144</v>
      </c>
      <c r="C47" s="137">
        <f>C48</f>
        <v>43.4</v>
      </c>
      <c r="D47" s="137"/>
      <c r="E47" s="137"/>
      <c r="F47" s="137">
        <f>F48</f>
        <v>43.4</v>
      </c>
      <c r="G47" s="146"/>
      <c r="H47" s="137">
        <f>H48</f>
        <v>43.4</v>
      </c>
      <c r="I47" s="137"/>
      <c r="J47" s="137"/>
      <c r="K47" s="137">
        <f>K48</f>
        <v>43.4</v>
      </c>
      <c r="L47" s="251"/>
      <c r="M47" s="420">
        <f t="shared" si="4"/>
        <v>1</v>
      </c>
      <c r="N47" s="137">
        <f>N48</f>
        <v>43.4</v>
      </c>
      <c r="O47" s="137"/>
      <c r="P47" s="137"/>
      <c r="Q47" s="137">
        <f>Q48</f>
        <v>43.4</v>
      </c>
      <c r="R47" s="259"/>
      <c r="S47" s="305">
        <f t="shared" si="1"/>
        <v>1</v>
      </c>
    </row>
    <row r="48" spans="1:19" ht="96" customHeight="1" thickBot="1">
      <c r="A48" s="7" t="s">
        <v>209</v>
      </c>
      <c r="B48" s="78" t="s">
        <v>145</v>
      </c>
      <c r="C48" s="115">
        <f>F48</f>
        <v>43.4</v>
      </c>
      <c r="D48" s="137"/>
      <c r="E48" s="137"/>
      <c r="F48" s="99">
        <v>43.4</v>
      </c>
      <c r="G48" s="146"/>
      <c r="H48" s="92">
        <f>K48</f>
        <v>43.4</v>
      </c>
      <c r="I48" s="137"/>
      <c r="J48" s="137"/>
      <c r="K48" s="99">
        <v>43.4</v>
      </c>
      <c r="L48" s="251"/>
      <c r="M48" s="419">
        <f t="shared" si="4"/>
        <v>1</v>
      </c>
      <c r="N48" s="92">
        <f>Q48</f>
        <v>43.4</v>
      </c>
      <c r="O48" s="137"/>
      <c r="P48" s="137"/>
      <c r="Q48" s="99">
        <v>43.4</v>
      </c>
      <c r="R48" s="259"/>
      <c r="S48" s="418">
        <f t="shared" si="1"/>
        <v>1</v>
      </c>
    </row>
    <row r="49" spans="1:19" ht="93" customHeight="1" thickBot="1">
      <c r="A49" s="14">
        <v>2</v>
      </c>
      <c r="B49" s="579" t="s">
        <v>84</v>
      </c>
      <c r="C49" s="206">
        <f>C50+C51</f>
        <v>9209.4</v>
      </c>
      <c r="D49" s="193"/>
      <c r="E49" s="193">
        <f>E50</f>
        <v>925.9</v>
      </c>
      <c r="F49" s="206">
        <f>F50+F51</f>
        <v>8283.5</v>
      </c>
      <c r="G49" s="621"/>
      <c r="H49" s="206">
        <f>H50+H51</f>
        <v>9097.524000000001</v>
      </c>
      <c r="I49" s="193"/>
      <c r="J49" s="193">
        <f>J50</f>
        <v>913.105</v>
      </c>
      <c r="K49" s="206">
        <f>K50+K51</f>
        <v>8184.419</v>
      </c>
      <c r="L49" s="214"/>
      <c r="M49" s="529">
        <f t="shared" si="4"/>
        <v>0.9878519773275134</v>
      </c>
      <c r="N49" s="206">
        <f>N50+N51</f>
        <v>9042.350999999999</v>
      </c>
      <c r="O49" s="193"/>
      <c r="P49" s="193">
        <f>P50</f>
        <v>906.007</v>
      </c>
      <c r="Q49" s="206">
        <f>Q50+Q51</f>
        <v>8136.344</v>
      </c>
      <c r="R49" s="262"/>
      <c r="S49" s="304">
        <f>N49/C49</f>
        <v>0.9818610332920711</v>
      </c>
    </row>
    <row r="50" spans="1:20" ht="51.75" customHeight="1">
      <c r="A50" s="481">
        <v>1</v>
      </c>
      <c r="B50" s="482" t="s">
        <v>118</v>
      </c>
      <c r="C50" s="483">
        <f>E50+F50</f>
        <v>5668.099999999999</v>
      </c>
      <c r="D50" s="483"/>
      <c r="E50" s="484">
        <v>925.9</v>
      </c>
      <c r="F50" s="484">
        <v>4742.2</v>
      </c>
      <c r="G50" s="485"/>
      <c r="H50" s="233">
        <f>J50+K50</f>
        <v>5556.224</v>
      </c>
      <c r="I50" s="484"/>
      <c r="J50" s="484">
        <v>913.105</v>
      </c>
      <c r="K50" s="484">
        <v>4643.119</v>
      </c>
      <c r="L50" s="486"/>
      <c r="M50" s="463">
        <f t="shared" si="4"/>
        <v>0.9802621689807873</v>
      </c>
      <c r="N50" s="233">
        <f>P50+Q50</f>
        <v>5501.083</v>
      </c>
      <c r="O50" s="484"/>
      <c r="P50" s="484">
        <v>906.007</v>
      </c>
      <c r="Q50" s="484">
        <v>4595.076</v>
      </c>
      <c r="R50" s="487"/>
      <c r="S50" s="465">
        <f t="shared" si="1"/>
        <v>0.9705338649635681</v>
      </c>
      <c r="T50" s="472"/>
    </row>
    <row r="51" spans="1:20" ht="41.25" customHeight="1">
      <c r="A51" s="59">
        <v>2</v>
      </c>
      <c r="B51" s="473" t="s">
        <v>175</v>
      </c>
      <c r="C51" s="115">
        <f>F51</f>
        <v>3541.3</v>
      </c>
      <c r="D51" s="115"/>
      <c r="E51" s="115"/>
      <c r="F51" s="115">
        <v>3541.3</v>
      </c>
      <c r="G51" s="135"/>
      <c r="H51" s="115">
        <f>K51</f>
        <v>3541.3</v>
      </c>
      <c r="I51" s="121"/>
      <c r="J51" s="115"/>
      <c r="K51" s="115">
        <v>3541.3</v>
      </c>
      <c r="L51" s="249"/>
      <c r="M51" s="419">
        <f t="shared" si="4"/>
        <v>1</v>
      </c>
      <c r="N51" s="115">
        <f>Q51</f>
        <v>3541.268</v>
      </c>
      <c r="O51" s="121"/>
      <c r="P51" s="115"/>
      <c r="Q51" s="115">
        <v>3541.268</v>
      </c>
      <c r="R51" s="371"/>
      <c r="S51" s="419">
        <f t="shared" si="1"/>
        <v>0.9999909637703668</v>
      </c>
      <c r="T51" s="474"/>
    </row>
    <row r="52" spans="1:19" ht="81" customHeight="1" thickBot="1">
      <c r="A52" s="551">
        <v>3</v>
      </c>
      <c r="B52" s="580" t="s">
        <v>62</v>
      </c>
      <c r="C52" s="552">
        <f>C53+C54+C55+C56+C57+C58+C59+C60</f>
        <v>46898.28599999999</v>
      </c>
      <c r="D52" s="240"/>
      <c r="E52" s="552">
        <f>E53+E54+E55+E56+E57+E58+E59+E60</f>
        <v>6363.788</v>
      </c>
      <c r="F52" s="552">
        <f>F53+F54+F55+F56+F57+F58+F59+F60</f>
        <v>40534.498</v>
      </c>
      <c r="G52" s="619"/>
      <c r="H52" s="552">
        <f>H53+H54+H55+H56+H57+H58+H59+H60</f>
        <v>46896.948</v>
      </c>
      <c r="I52" s="240"/>
      <c r="J52" s="552">
        <f>J53+J54+J55+J56+J57+J58+J59+J60</f>
        <v>6363.788</v>
      </c>
      <c r="K52" s="552">
        <f>K53+K54+K55+K56+K57+K58+K59+K60</f>
        <v>40533.16</v>
      </c>
      <c r="L52" s="620"/>
      <c r="M52" s="543">
        <f t="shared" si="4"/>
        <v>0.9999714701727054</v>
      </c>
      <c r="N52" s="552">
        <f>N53+N54+N55+N56+N57+N58+N59+N60</f>
        <v>46896.945999999996</v>
      </c>
      <c r="O52" s="240"/>
      <c r="P52" s="552">
        <f>P53+P54+P55+P56+P57+P58+P59+P60</f>
        <v>6363.788</v>
      </c>
      <c r="Q52" s="552">
        <f>Q53+Q54+Q55+Q56+Q57+Q58+Q59+Q60</f>
        <v>40533.158</v>
      </c>
      <c r="R52" s="553"/>
      <c r="S52" s="308">
        <f>N52/C52</f>
        <v>0.9999714275272236</v>
      </c>
    </row>
    <row r="53" spans="1:20" ht="88.5" customHeight="1">
      <c r="A53" s="488">
        <v>1</v>
      </c>
      <c r="B53" s="380" t="s">
        <v>54</v>
      </c>
      <c r="C53" s="483">
        <f>F53</f>
        <v>50</v>
      </c>
      <c r="D53" s="484"/>
      <c r="E53" s="484"/>
      <c r="F53" s="484">
        <v>50</v>
      </c>
      <c r="G53" s="485"/>
      <c r="H53" s="233">
        <f>K53</f>
        <v>50</v>
      </c>
      <c r="I53" s="484"/>
      <c r="J53" s="484"/>
      <c r="K53" s="484">
        <v>50</v>
      </c>
      <c r="L53" s="489"/>
      <c r="M53" s="463">
        <f t="shared" si="4"/>
        <v>1</v>
      </c>
      <c r="N53" s="483">
        <f>Q53</f>
        <v>50</v>
      </c>
      <c r="O53" s="484"/>
      <c r="P53" s="484"/>
      <c r="Q53" s="484">
        <v>50</v>
      </c>
      <c r="R53" s="490"/>
      <c r="S53" s="465">
        <f t="shared" si="1"/>
        <v>1</v>
      </c>
      <c r="T53" s="474"/>
    </row>
    <row r="54" spans="1:19" ht="75.75" customHeight="1">
      <c r="A54" s="16">
        <v>2</v>
      </c>
      <c r="B54" s="63" t="s">
        <v>55</v>
      </c>
      <c r="C54" s="115">
        <f>F54+E54</f>
        <v>35567.244999999995</v>
      </c>
      <c r="D54" s="121"/>
      <c r="E54" s="121">
        <v>4560.016</v>
      </c>
      <c r="F54" s="121">
        <v>31007.229</v>
      </c>
      <c r="G54" s="135"/>
      <c r="H54" s="115">
        <f>K54+J54</f>
        <v>35567.240999999995</v>
      </c>
      <c r="I54" s="121"/>
      <c r="J54" s="121">
        <v>4560.016</v>
      </c>
      <c r="K54" s="121">
        <v>31007.225</v>
      </c>
      <c r="L54" s="249"/>
      <c r="M54" s="419">
        <f t="shared" si="4"/>
        <v>0.999999887536974</v>
      </c>
      <c r="N54" s="115">
        <f>Q54+P54</f>
        <v>35567.244999999995</v>
      </c>
      <c r="O54" s="121"/>
      <c r="P54" s="121">
        <v>4560.016</v>
      </c>
      <c r="Q54" s="121">
        <v>31007.229</v>
      </c>
      <c r="R54" s="264"/>
      <c r="S54" s="418">
        <f t="shared" si="1"/>
        <v>1</v>
      </c>
    </row>
    <row r="55" spans="1:19" ht="51" customHeight="1">
      <c r="A55" s="59">
        <v>3</v>
      </c>
      <c r="B55" s="33" t="s">
        <v>56</v>
      </c>
      <c r="C55" s="115">
        <f>F55+E55</f>
        <v>5915.276</v>
      </c>
      <c r="D55" s="121"/>
      <c r="E55" s="121">
        <v>1682.5</v>
      </c>
      <c r="F55" s="121">
        <v>4232.776</v>
      </c>
      <c r="G55" s="135"/>
      <c r="H55" s="92">
        <f>K55+J55</f>
        <v>5914.034</v>
      </c>
      <c r="I55" s="129"/>
      <c r="J55" s="129">
        <v>1682.5</v>
      </c>
      <c r="K55" s="129">
        <v>4231.534</v>
      </c>
      <c r="L55" s="250"/>
      <c r="M55" s="419">
        <f t="shared" si="4"/>
        <v>0.9997900351564323</v>
      </c>
      <c r="N55" s="92">
        <f>Q55+P55</f>
        <v>5914.034</v>
      </c>
      <c r="O55" s="129"/>
      <c r="P55" s="129">
        <v>1682.5</v>
      </c>
      <c r="Q55" s="129">
        <v>4231.534</v>
      </c>
      <c r="R55" s="264"/>
      <c r="S55" s="418">
        <f t="shared" si="1"/>
        <v>0.9997900351564323</v>
      </c>
    </row>
    <row r="56" spans="1:19" ht="72.75" customHeight="1">
      <c r="A56" s="16">
        <v>4</v>
      </c>
      <c r="B56" s="19" t="s">
        <v>58</v>
      </c>
      <c r="C56" s="115">
        <f>E56+F56</f>
        <v>3081.851</v>
      </c>
      <c r="D56" s="121"/>
      <c r="E56" s="121"/>
      <c r="F56" s="121">
        <v>3081.851</v>
      </c>
      <c r="G56" s="123"/>
      <c r="H56" s="92">
        <f>J56+K56</f>
        <v>3081.76</v>
      </c>
      <c r="I56" s="121"/>
      <c r="J56" s="121"/>
      <c r="K56" s="121">
        <v>3081.76</v>
      </c>
      <c r="L56" s="280"/>
      <c r="M56" s="419">
        <f t="shared" si="4"/>
        <v>0.9999704722908408</v>
      </c>
      <c r="N56" s="115">
        <f>P56+Q56</f>
        <v>3081.754</v>
      </c>
      <c r="O56" s="121"/>
      <c r="P56" s="121"/>
      <c r="Q56" s="121">
        <v>3081.754</v>
      </c>
      <c r="R56" s="259"/>
      <c r="S56" s="418">
        <f t="shared" si="1"/>
        <v>0.9999685254089181</v>
      </c>
    </row>
    <row r="57" spans="1:20" ht="66" customHeight="1">
      <c r="A57" s="16">
        <v>5</v>
      </c>
      <c r="B57" s="19" t="s">
        <v>59</v>
      </c>
      <c r="C57" s="115">
        <f>E57+F57</f>
        <v>500</v>
      </c>
      <c r="D57" s="121"/>
      <c r="E57" s="121"/>
      <c r="F57" s="121">
        <v>500</v>
      </c>
      <c r="G57" s="123"/>
      <c r="H57" s="92">
        <f>J57+K57</f>
        <v>499.999</v>
      </c>
      <c r="I57" s="121"/>
      <c r="J57" s="121"/>
      <c r="K57" s="121">
        <v>499.999</v>
      </c>
      <c r="L57" s="280"/>
      <c r="M57" s="419">
        <f t="shared" si="4"/>
        <v>0.999998</v>
      </c>
      <c r="N57" s="115">
        <f>P57+Q57</f>
        <v>499.999</v>
      </c>
      <c r="O57" s="121"/>
      <c r="P57" s="121"/>
      <c r="Q57" s="121">
        <v>499.999</v>
      </c>
      <c r="R57" s="259"/>
      <c r="S57" s="418">
        <f t="shared" si="1"/>
        <v>0.999998</v>
      </c>
      <c r="T57" s="474"/>
    </row>
    <row r="58" spans="1:19" ht="96.75" customHeight="1">
      <c r="A58" s="16">
        <v>6</v>
      </c>
      <c r="B58" s="19" t="s">
        <v>115</v>
      </c>
      <c r="C58" s="115">
        <f>F58+E58</f>
        <v>908.9140000000001</v>
      </c>
      <c r="D58" s="121"/>
      <c r="E58" s="121">
        <v>121.272</v>
      </c>
      <c r="F58" s="121">
        <v>787.642</v>
      </c>
      <c r="G58" s="123"/>
      <c r="H58" s="115">
        <f>K58+J58</f>
        <v>908.9140000000001</v>
      </c>
      <c r="I58" s="121"/>
      <c r="J58" s="121">
        <v>121.272</v>
      </c>
      <c r="K58" s="121">
        <v>787.642</v>
      </c>
      <c r="L58" s="280"/>
      <c r="M58" s="419">
        <f t="shared" si="4"/>
        <v>1</v>
      </c>
      <c r="N58" s="115">
        <f>Q58+P58</f>
        <v>908.9140000000001</v>
      </c>
      <c r="O58" s="121"/>
      <c r="P58" s="121">
        <v>121.272</v>
      </c>
      <c r="Q58" s="121">
        <v>787.642</v>
      </c>
      <c r="R58" s="259"/>
      <c r="S58" s="419">
        <f t="shared" si="1"/>
        <v>1</v>
      </c>
    </row>
    <row r="59" spans="1:19" ht="51.75" customHeight="1">
      <c r="A59" s="26">
        <v>7</v>
      </c>
      <c r="B59" s="33" t="s">
        <v>116</v>
      </c>
      <c r="C59" s="115">
        <f>E59+F59</f>
        <v>675</v>
      </c>
      <c r="D59" s="129"/>
      <c r="E59" s="129"/>
      <c r="F59" s="129">
        <v>675</v>
      </c>
      <c r="G59" s="131"/>
      <c r="H59" s="92">
        <f>J59+K59</f>
        <v>675</v>
      </c>
      <c r="I59" s="129"/>
      <c r="J59" s="129"/>
      <c r="K59" s="129">
        <v>675</v>
      </c>
      <c r="L59" s="248"/>
      <c r="M59" s="419">
        <f t="shared" si="4"/>
        <v>1</v>
      </c>
      <c r="N59" s="115">
        <f>P59+Q59</f>
        <v>675</v>
      </c>
      <c r="O59" s="129"/>
      <c r="P59" s="129"/>
      <c r="Q59" s="129">
        <v>675</v>
      </c>
      <c r="R59" s="258"/>
      <c r="S59" s="418">
        <f t="shared" si="1"/>
        <v>1</v>
      </c>
    </row>
    <row r="60" spans="1:20" ht="51.75" customHeight="1" thickBot="1">
      <c r="A60" s="491">
        <v>8</v>
      </c>
      <c r="B60" s="492" t="s">
        <v>117</v>
      </c>
      <c r="C60" s="236">
        <f>E60+F60</f>
        <v>200</v>
      </c>
      <c r="D60" s="493"/>
      <c r="E60" s="493"/>
      <c r="F60" s="493">
        <v>200</v>
      </c>
      <c r="G60" s="479"/>
      <c r="H60" s="494">
        <f>J60+K60</f>
        <v>200</v>
      </c>
      <c r="I60" s="495"/>
      <c r="J60" s="495"/>
      <c r="K60" s="493">
        <v>200</v>
      </c>
      <c r="L60" s="496"/>
      <c r="M60" s="463">
        <f t="shared" si="4"/>
        <v>1</v>
      </c>
      <c r="N60" s="570">
        <f>P60+Q60</f>
        <v>200</v>
      </c>
      <c r="O60" s="571"/>
      <c r="P60" s="571"/>
      <c r="Q60" s="571">
        <v>200</v>
      </c>
      <c r="R60" s="572"/>
      <c r="S60" s="573">
        <f t="shared" si="1"/>
        <v>1</v>
      </c>
      <c r="T60" s="474"/>
    </row>
    <row r="61" spans="1:19" ht="65.25" customHeight="1" thickBot="1">
      <c r="A61" s="14">
        <v>4</v>
      </c>
      <c r="B61" s="578" t="s">
        <v>397</v>
      </c>
      <c r="C61" s="196">
        <f>C62+C63+C64+C65+C66+C67+C68+C69+C70+C71+C72+C73</f>
        <v>15822.010000000002</v>
      </c>
      <c r="D61" s="193"/>
      <c r="E61" s="214"/>
      <c r="F61" s="193">
        <f>F62+F63+F64+F65+F66+F67+F68+F69+F70+F71+F72+F73</f>
        <v>15822.010000000002</v>
      </c>
      <c r="G61" s="621"/>
      <c r="H61" s="196">
        <f>H62+H63+H64+H65+H66+H67+H68+H69+H70+H71+H72+H73</f>
        <v>15786.59</v>
      </c>
      <c r="I61" s="193"/>
      <c r="J61" s="214"/>
      <c r="K61" s="193">
        <f>K62+K63+K64+K65+K66+K67+K68+K69+K70+K71+K72+K73</f>
        <v>15786.59</v>
      </c>
      <c r="L61" s="622"/>
      <c r="M61" s="623">
        <f t="shared" si="4"/>
        <v>0.9977613463776093</v>
      </c>
      <c r="N61" s="196">
        <f>N62+N63+N64+N65+N66+N67+N68+N69+N70+N71+N72+N73</f>
        <v>15786.59</v>
      </c>
      <c r="O61" s="193"/>
      <c r="P61" s="214"/>
      <c r="Q61" s="193">
        <f>Q62+Q63+Q64+Q65+Q66+Q67+Q68+Q69+Q70+Q71+Q72+Q73</f>
        <v>15786.59</v>
      </c>
      <c r="R61" s="262"/>
      <c r="S61" s="304">
        <f>N61/C61</f>
        <v>0.9977613463776093</v>
      </c>
    </row>
    <row r="62" spans="1:19" ht="39" customHeight="1">
      <c r="A62" s="21">
        <v>1</v>
      </c>
      <c r="B62" s="66" t="s">
        <v>398</v>
      </c>
      <c r="C62" s="92">
        <f aca="true" t="shared" si="5" ref="C62:C73">E62+F62</f>
        <v>2441</v>
      </c>
      <c r="D62" s="126"/>
      <c r="E62" s="126"/>
      <c r="F62" s="127">
        <v>2441</v>
      </c>
      <c r="G62" s="128"/>
      <c r="H62" s="92">
        <f aca="true" t="shared" si="6" ref="H62:H72">J62+K62</f>
        <v>2441</v>
      </c>
      <c r="I62" s="126"/>
      <c r="J62" s="126"/>
      <c r="K62" s="127">
        <v>2441</v>
      </c>
      <c r="L62" s="295"/>
      <c r="M62" s="419">
        <f t="shared" si="4"/>
        <v>1</v>
      </c>
      <c r="N62" s="92">
        <f aca="true" t="shared" si="7" ref="N62:N73">P62+Q62</f>
        <v>2441</v>
      </c>
      <c r="O62" s="126"/>
      <c r="P62" s="126"/>
      <c r="Q62" s="127">
        <v>2441</v>
      </c>
      <c r="R62" s="263"/>
      <c r="S62" s="418">
        <f t="shared" si="1"/>
        <v>1</v>
      </c>
    </row>
    <row r="63" spans="1:19" ht="108.75" customHeight="1">
      <c r="A63" s="26">
        <v>2</v>
      </c>
      <c r="B63" s="37" t="s">
        <v>399</v>
      </c>
      <c r="C63" s="92">
        <f t="shared" si="5"/>
        <v>483.63</v>
      </c>
      <c r="D63" s="129"/>
      <c r="E63" s="129"/>
      <c r="F63" s="130">
        <v>483.63</v>
      </c>
      <c r="G63" s="131"/>
      <c r="H63" s="92">
        <f t="shared" si="6"/>
        <v>483.63</v>
      </c>
      <c r="I63" s="129"/>
      <c r="J63" s="129"/>
      <c r="K63" s="130">
        <v>483.63</v>
      </c>
      <c r="L63" s="248"/>
      <c r="M63" s="419">
        <f t="shared" si="4"/>
        <v>1</v>
      </c>
      <c r="N63" s="92">
        <f t="shared" si="7"/>
        <v>483.63</v>
      </c>
      <c r="O63" s="129"/>
      <c r="P63" s="129"/>
      <c r="Q63" s="130">
        <v>483.63</v>
      </c>
      <c r="R63" s="258"/>
      <c r="S63" s="418">
        <f t="shared" si="1"/>
        <v>1</v>
      </c>
    </row>
    <row r="64" spans="1:19" ht="25.5" customHeight="1">
      <c r="A64" s="16">
        <v>3</v>
      </c>
      <c r="B64" s="33" t="s">
        <v>422</v>
      </c>
      <c r="C64" s="92">
        <f t="shared" si="5"/>
        <v>2210.492</v>
      </c>
      <c r="D64" s="121"/>
      <c r="E64" s="121"/>
      <c r="F64" s="122">
        <v>2210.492</v>
      </c>
      <c r="G64" s="123"/>
      <c r="H64" s="92">
        <f t="shared" si="6"/>
        <v>2210.492</v>
      </c>
      <c r="I64" s="121"/>
      <c r="J64" s="121"/>
      <c r="K64" s="122">
        <v>2210.492</v>
      </c>
      <c r="L64" s="280"/>
      <c r="M64" s="419">
        <f aca="true" t="shared" si="8" ref="M64:M82">H64/C64</f>
        <v>1</v>
      </c>
      <c r="N64" s="92">
        <f t="shared" si="7"/>
        <v>2210.492</v>
      </c>
      <c r="O64" s="121"/>
      <c r="P64" s="121"/>
      <c r="Q64" s="122">
        <v>2210.492</v>
      </c>
      <c r="R64" s="259"/>
      <c r="S64" s="418">
        <f t="shared" si="1"/>
        <v>1</v>
      </c>
    </row>
    <row r="65" spans="1:19" ht="26.25" customHeight="1">
      <c r="A65" s="16">
        <v>4</v>
      </c>
      <c r="B65" s="67" t="s">
        <v>423</v>
      </c>
      <c r="C65" s="92">
        <f t="shared" si="5"/>
        <v>55.54</v>
      </c>
      <c r="D65" s="121"/>
      <c r="E65" s="121"/>
      <c r="F65" s="122">
        <v>55.54</v>
      </c>
      <c r="G65" s="123"/>
      <c r="H65" s="92">
        <f t="shared" si="6"/>
        <v>27.77</v>
      </c>
      <c r="I65" s="121"/>
      <c r="J65" s="121"/>
      <c r="K65" s="122">
        <v>27.77</v>
      </c>
      <c r="L65" s="280"/>
      <c r="M65" s="419">
        <f t="shared" si="8"/>
        <v>0.5</v>
      </c>
      <c r="N65" s="92">
        <f t="shared" si="7"/>
        <v>27.77</v>
      </c>
      <c r="O65" s="121"/>
      <c r="P65" s="121"/>
      <c r="Q65" s="122">
        <v>27.77</v>
      </c>
      <c r="R65" s="259"/>
      <c r="S65" s="418">
        <f t="shared" si="1"/>
        <v>0.5</v>
      </c>
    </row>
    <row r="66" spans="1:19" ht="36" customHeight="1">
      <c r="A66" s="16">
        <v>5</v>
      </c>
      <c r="B66" s="67" t="s">
        <v>453</v>
      </c>
      <c r="C66" s="92">
        <f t="shared" si="5"/>
        <v>3694.398</v>
      </c>
      <c r="D66" s="121"/>
      <c r="E66" s="121"/>
      <c r="F66" s="122">
        <v>3694.398</v>
      </c>
      <c r="G66" s="123"/>
      <c r="H66" s="92">
        <f t="shared" si="6"/>
        <v>3694.398</v>
      </c>
      <c r="I66" s="121"/>
      <c r="J66" s="121"/>
      <c r="K66" s="122">
        <v>3694.398</v>
      </c>
      <c r="L66" s="280"/>
      <c r="M66" s="419">
        <f t="shared" si="8"/>
        <v>1</v>
      </c>
      <c r="N66" s="92">
        <f t="shared" si="7"/>
        <v>3694.398</v>
      </c>
      <c r="O66" s="121"/>
      <c r="P66" s="121"/>
      <c r="Q66" s="122">
        <v>3694.398</v>
      </c>
      <c r="R66" s="259"/>
      <c r="S66" s="418">
        <f aca="true" t="shared" si="9" ref="S66:S73">N66/C66</f>
        <v>1</v>
      </c>
    </row>
    <row r="67" spans="1:19" ht="64.5" customHeight="1">
      <c r="A67" s="16">
        <v>6</v>
      </c>
      <c r="B67" s="19" t="s">
        <v>454</v>
      </c>
      <c r="C67" s="92">
        <f t="shared" si="5"/>
        <v>30</v>
      </c>
      <c r="D67" s="121"/>
      <c r="E67" s="121"/>
      <c r="F67" s="122">
        <v>30</v>
      </c>
      <c r="G67" s="123"/>
      <c r="H67" s="92">
        <f t="shared" si="6"/>
        <v>28.65</v>
      </c>
      <c r="I67" s="121"/>
      <c r="J67" s="121"/>
      <c r="K67" s="122">
        <v>28.65</v>
      </c>
      <c r="L67" s="280"/>
      <c r="M67" s="419">
        <f t="shared" si="8"/>
        <v>0.955</v>
      </c>
      <c r="N67" s="92">
        <f t="shared" si="7"/>
        <v>28.65</v>
      </c>
      <c r="O67" s="121"/>
      <c r="P67" s="121"/>
      <c r="Q67" s="122">
        <v>28.65</v>
      </c>
      <c r="R67" s="259"/>
      <c r="S67" s="418">
        <f t="shared" si="9"/>
        <v>0.955</v>
      </c>
    </row>
    <row r="68" spans="1:19" ht="63" customHeight="1">
      <c r="A68" s="16">
        <v>7</v>
      </c>
      <c r="B68" s="33" t="s">
        <v>53</v>
      </c>
      <c r="C68" s="92">
        <f t="shared" si="5"/>
        <v>22.5</v>
      </c>
      <c r="D68" s="129"/>
      <c r="E68" s="129"/>
      <c r="F68" s="130">
        <v>22.5</v>
      </c>
      <c r="G68" s="131"/>
      <c r="H68" s="92">
        <f>J68+K68</f>
        <v>16.2</v>
      </c>
      <c r="I68" s="129"/>
      <c r="J68" s="129"/>
      <c r="K68" s="130">
        <v>16.2</v>
      </c>
      <c r="L68" s="248"/>
      <c r="M68" s="419">
        <f t="shared" si="8"/>
        <v>0.72</v>
      </c>
      <c r="N68" s="92">
        <f>P68+Q68</f>
        <v>16.2</v>
      </c>
      <c r="O68" s="129"/>
      <c r="P68" s="129"/>
      <c r="Q68" s="130">
        <v>16.2</v>
      </c>
      <c r="R68" s="258"/>
      <c r="S68" s="418">
        <f t="shared" si="9"/>
        <v>0.72</v>
      </c>
    </row>
    <row r="69" spans="1:19" ht="41.25" customHeight="1">
      <c r="A69" s="15">
        <v>8</v>
      </c>
      <c r="B69" s="19" t="s">
        <v>456</v>
      </c>
      <c r="C69" s="92">
        <f t="shared" si="5"/>
        <v>3332.2</v>
      </c>
      <c r="D69" s="121"/>
      <c r="E69" s="121"/>
      <c r="F69" s="122">
        <v>3332.2</v>
      </c>
      <c r="G69" s="123"/>
      <c r="H69" s="92">
        <f t="shared" si="6"/>
        <v>3332.2</v>
      </c>
      <c r="I69" s="121"/>
      <c r="J69" s="121"/>
      <c r="K69" s="122">
        <v>3332.2</v>
      </c>
      <c r="L69" s="280"/>
      <c r="M69" s="419">
        <f t="shared" si="8"/>
        <v>1</v>
      </c>
      <c r="N69" s="92">
        <f t="shared" si="7"/>
        <v>3332.2</v>
      </c>
      <c r="O69" s="121"/>
      <c r="P69" s="121"/>
      <c r="Q69" s="122">
        <v>3332.2</v>
      </c>
      <c r="R69" s="259"/>
      <c r="S69" s="418">
        <f t="shared" si="9"/>
        <v>1</v>
      </c>
    </row>
    <row r="70" spans="1:20" ht="63.75" customHeight="1">
      <c r="A70" s="15">
        <v>9</v>
      </c>
      <c r="B70" s="63" t="s">
        <v>457</v>
      </c>
      <c r="C70" s="118">
        <f t="shared" si="5"/>
        <v>446.92</v>
      </c>
      <c r="D70" s="209"/>
      <c r="E70" s="209"/>
      <c r="F70" s="363">
        <v>446.92</v>
      </c>
      <c r="G70" s="475"/>
      <c r="H70" s="118">
        <f t="shared" si="6"/>
        <v>446.92</v>
      </c>
      <c r="I70" s="209"/>
      <c r="J70" s="209"/>
      <c r="K70" s="363">
        <v>446.92</v>
      </c>
      <c r="L70" s="476"/>
      <c r="M70" s="463">
        <f t="shared" si="8"/>
        <v>1</v>
      </c>
      <c r="N70" s="118">
        <f t="shared" si="7"/>
        <v>446.92</v>
      </c>
      <c r="O70" s="209"/>
      <c r="P70" s="209"/>
      <c r="Q70" s="363">
        <v>446.92</v>
      </c>
      <c r="R70" s="480"/>
      <c r="S70" s="465">
        <f t="shared" si="9"/>
        <v>1</v>
      </c>
      <c r="T70" s="472"/>
    </row>
    <row r="71" spans="1:20" ht="109.5" customHeight="1">
      <c r="A71" s="15">
        <v>10</v>
      </c>
      <c r="B71" s="63" t="s">
        <v>459</v>
      </c>
      <c r="C71" s="118">
        <f t="shared" si="5"/>
        <v>683.32</v>
      </c>
      <c r="D71" s="209"/>
      <c r="E71" s="209"/>
      <c r="F71" s="363">
        <v>683.32</v>
      </c>
      <c r="G71" s="475"/>
      <c r="H71" s="118">
        <f t="shared" si="6"/>
        <v>683.32</v>
      </c>
      <c r="I71" s="209"/>
      <c r="J71" s="209"/>
      <c r="K71" s="363">
        <v>683.32</v>
      </c>
      <c r="L71" s="476"/>
      <c r="M71" s="463">
        <f t="shared" si="8"/>
        <v>1</v>
      </c>
      <c r="N71" s="118">
        <f t="shared" si="7"/>
        <v>683.32</v>
      </c>
      <c r="O71" s="209"/>
      <c r="P71" s="209"/>
      <c r="Q71" s="363">
        <v>683.32</v>
      </c>
      <c r="R71" s="480"/>
      <c r="S71" s="465">
        <f t="shared" si="9"/>
        <v>1</v>
      </c>
      <c r="T71" s="472"/>
    </row>
    <row r="72" spans="1:19" ht="64.5" customHeight="1">
      <c r="A72" s="15">
        <v>11</v>
      </c>
      <c r="B72" s="19" t="s">
        <v>460</v>
      </c>
      <c r="C72" s="92">
        <f t="shared" si="5"/>
        <v>1000</v>
      </c>
      <c r="D72" s="121"/>
      <c r="E72" s="121"/>
      <c r="F72" s="122">
        <v>1000</v>
      </c>
      <c r="G72" s="123"/>
      <c r="H72" s="92">
        <f t="shared" si="6"/>
        <v>1000</v>
      </c>
      <c r="I72" s="121"/>
      <c r="J72" s="121"/>
      <c r="K72" s="122">
        <v>1000</v>
      </c>
      <c r="L72" s="280"/>
      <c r="M72" s="419">
        <f t="shared" si="8"/>
        <v>1</v>
      </c>
      <c r="N72" s="92">
        <f t="shared" si="7"/>
        <v>1000</v>
      </c>
      <c r="O72" s="121"/>
      <c r="P72" s="121"/>
      <c r="Q72" s="122">
        <v>1000</v>
      </c>
      <c r="R72" s="259"/>
      <c r="S72" s="418">
        <f t="shared" si="9"/>
        <v>1</v>
      </c>
    </row>
    <row r="73" spans="1:19" ht="63.75" customHeight="1" thickBot="1">
      <c r="A73" s="574">
        <v>12</v>
      </c>
      <c r="B73" s="581" t="s">
        <v>52</v>
      </c>
      <c r="C73" s="148">
        <f t="shared" si="5"/>
        <v>1422.01</v>
      </c>
      <c r="D73" s="582"/>
      <c r="E73" s="583"/>
      <c r="F73" s="584">
        <v>1422.01</v>
      </c>
      <c r="G73" s="585"/>
      <c r="H73" s="148">
        <f>J73+K73</f>
        <v>1422.01</v>
      </c>
      <c r="I73" s="583"/>
      <c r="J73" s="583"/>
      <c r="K73" s="584">
        <v>1422.01</v>
      </c>
      <c r="L73" s="586"/>
      <c r="M73" s="428">
        <f t="shared" si="8"/>
        <v>1</v>
      </c>
      <c r="N73" s="148">
        <f t="shared" si="7"/>
        <v>1422.01</v>
      </c>
      <c r="O73" s="583"/>
      <c r="P73" s="583"/>
      <c r="Q73" s="584">
        <v>1422.01</v>
      </c>
      <c r="R73" s="587"/>
      <c r="S73" s="588">
        <f t="shared" si="9"/>
        <v>1</v>
      </c>
    </row>
    <row r="74" spans="1:19" ht="92.25" customHeight="1" thickBot="1">
      <c r="A74" s="23" t="s">
        <v>199</v>
      </c>
      <c r="B74" s="578" t="s">
        <v>165</v>
      </c>
      <c r="C74" s="589">
        <f>C75+C79+C81</f>
        <v>4385</v>
      </c>
      <c r="D74" s="590">
        <f>D75+D79+D81</f>
        <v>1034</v>
      </c>
      <c r="E74" s="590">
        <f>E76+E77+E78</f>
        <v>2566</v>
      </c>
      <c r="F74" s="590">
        <f>F75+F79+F81</f>
        <v>785</v>
      </c>
      <c r="G74" s="624"/>
      <c r="H74" s="589">
        <f>H75+H79+H81</f>
        <v>3585</v>
      </c>
      <c r="I74" s="590">
        <f>I75+I79+I81</f>
        <v>634</v>
      </c>
      <c r="J74" s="590">
        <f>J76+J77+J78</f>
        <v>2566</v>
      </c>
      <c r="K74" s="590">
        <f>K75+K79+K81</f>
        <v>385</v>
      </c>
      <c r="L74" s="625"/>
      <c r="M74" s="623">
        <f>H74/C74</f>
        <v>0.8175598631698974</v>
      </c>
      <c r="N74" s="589">
        <f>N75+N79+N81</f>
        <v>3585</v>
      </c>
      <c r="O74" s="590">
        <f>O75+O79+O81</f>
        <v>634</v>
      </c>
      <c r="P74" s="590">
        <f>P76+P77+P78</f>
        <v>2566</v>
      </c>
      <c r="Q74" s="590">
        <f>Q75+Q79+Q81</f>
        <v>385</v>
      </c>
      <c r="R74" s="591"/>
      <c r="S74" s="304">
        <f>N74/C74</f>
        <v>0.8175598631698974</v>
      </c>
    </row>
    <row r="75" spans="1:19" ht="39" customHeight="1">
      <c r="A75" s="24" t="s">
        <v>177</v>
      </c>
      <c r="B75" s="34" t="s">
        <v>218</v>
      </c>
      <c r="C75" s="333">
        <f>C76+C77+C78</f>
        <v>4235</v>
      </c>
      <c r="D75" s="154">
        <f>D76+D77+D78</f>
        <v>1034</v>
      </c>
      <c r="E75" s="114"/>
      <c r="F75" s="114">
        <f>F76+F77+F78</f>
        <v>635</v>
      </c>
      <c r="G75" s="174"/>
      <c r="H75" s="333">
        <f>H76+H77+H78</f>
        <v>3435</v>
      </c>
      <c r="I75" s="154">
        <f>I76+I77+I78</f>
        <v>634</v>
      </c>
      <c r="J75" s="114"/>
      <c r="K75" s="114">
        <f>K76+K77+K78</f>
        <v>235</v>
      </c>
      <c r="L75" s="296"/>
      <c r="M75" s="420">
        <f t="shared" si="8"/>
        <v>0.8110979929161747</v>
      </c>
      <c r="N75" s="333">
        <f>N76+N77+N78</f>
        <v>3435</v>
      </c>
      <c r="O75" s="154">
        <f>O76+O77+O78</f>
        <v>634</v>
      </c>
      <c r="P75" s="114"/>
      <c r="Q75" s="114">
        <f>Q76+Q77+Q78</f>
        <v>235</v>
      </c>
      <c r="R75" s="265"/>
      <c r="S75" s="305">
        <f aca="true" t="shared" si="10" ref="S75:S82">N75/C75</f>
        <v>0.8110979929161747</v>
      </c>
    </row>
    <row r="76" spans="1:19" ht="71.25" customHeight="1">
      <c r="A76" s="7" t="s">
        <v>209</v>
      </c>
      <c r="B76" s="35" t="s">
        <v>166</v>
      </c>
      <c r="C76" s="92">
        <f>D76+E76+F76</f>
        <v>390</v>
      </c>
      <c r="D76" s="99"/>
      <c r="E76" s="99">
        <v>300</v>
      </c>
      <c r="F76" s="99">
        <v>90</v>
      </c>
      <c r="G76" s="47"/>
      <c r="H76" s="92">
        <f>I76+J76+K76</f>
        <v>390</v>
      </c>
      <c r="I76" s="99"/>
      <c r="J76" s="99">
        <v>300</v>
      </c>
      <c r="K76" s="99">
        <v>90</v>
      </c>
      <c r="L76" s="143"/>
      <c r="M76" s="419">
        <f t="shared" si="8"/>
        <v>1</v>
      </c>
      <c r="N76" s="92">
        <f>O76+P76+Q76</f>
        <v>390</v>
      </c>
      <c r="O76" s="99"/>
      <c r="P76" s="99">
        <v>300</v>
      </c>
      <c r="Q76" s="99">
        <v>90</v>
      </c>
      <c r="R76" s="143"/>
      <c r="S76" s="418">
        <f t="shared" si="10"/>
        <v>1</v>
      </c>
    </row>
    <row r="77" spans="1:19" ht="63" customHeight="1">
      <c r="A77" s="7" t="s">
        <v>189</v>
      </c>
      <c r="B77" s="35" t="s">
        <v>182</v>
      </c>
      <c r="C77" s="92">
        <f>D77+E77+F77</f>
        <v>274</v>
      </c>
      <c r="D77" s="99"/>
      <c r="E77" s="99">
        <v>174</v>
      </c>
      <c r="F77" s="99">
        <v>100</v>
      </c>
      <c r="G77" s="47"/>
      <c r="H77" s="92">
        <f>I77+J77+K77</f>
        <v>274</v>
      </c>
      <c r="I77" s="99"/>
      <c r="J77" s="99">
        <v>174</v>
      </c>
      <c r="K77" s="99">
        <v>100</v>
      </c>
      <c r="L77" s="143"/>
      <c r="M77" s="419">
        <f t="shared" si="8"/>
        <v>1</v>
      </c>
      <c r="N77" s="92">
        <f>O77+P77+Q77</f>
        <v>274</v>
      </c>
      <c r="O77" s="99"/>
      <c r="P77" s="99">
        <v>174</v>
      </c>
      <c r="Q77" s="99">
        <v>100</v>
      </c>
      <c r="R77" s="143"/>
      <c r="S77" s="418">
        <f t="shared" si="10"/>
        <v>1</v>
      </c>
    </row>
    <row r="78" spans="1:19" ht="99" customHeight="1">
      <c r="A78" s="7" t="s">
        <v>207</v>
      </c>
      <c r="B78" s="35" t="s">
        <v>169</v>
      </c>
      <c r="C78" s="92">
        <f>D78+E78+F78</f>
        <v>3571</v>
      </c>
      <c r="D78" s="99">
        <v>1034</v>
      </c>
      <c r="E78" s="99">
        <v>2092</v>
      </c>
      <c r="F78" s="99">
        <v>445</v>
      </c>
      <c r="G78" s="47"/>
      <c r="H78" s="92">
        <f>I78+J78+K78</f>
        <v>2771</v>
      </c>
      <c r="I78" s="99">
        <v>634</v>
      </c>
      <c r="J78" s="99">
        <v>2092</v>
      </c>
      <c r="K78" s="99">
        <v>45</v>
      </c>
      <c r="L78" s="143"/>
      <c r="M78" s="419">
        <f t="shared" si="8"/>
        <v>0.7759731167740129</v>
      </c>
      <c r="N78" s="92">
        <f>O78+P78+Q78</f>
        <v>2771</v>
      </c>
      <c r="O78" s="99">
        <v>634</v>
      </c>
      <c r="P78" s="99">
        <v>2092</v>
      </c>
      <c r="Q78" s="99">
        <v>45</v>
      </c>
      <c r="R78" s="143"/>
      <c r="S78" s="418">
        <f t="shared" si="10"/>
        <v>0.7759731167740129</v>
      </c>
    </row>
    <row r="79" spans="1:19" ht="37.5" customHeight="1">
      <c r="A79" s="7" t="s">
        <v>227</v>
      </c>
      <c r="B79" s="36" t="s">
        <v>176</v>
      </c>
      <c r="C79" s="334">
        <f>C80</f>
        <v>60</v>
      </c>
      <c r="D79" s="137"/>
      <c r="E79" s="140"/>
      <c r="F79" s="137">
        <f>F80</f>
        <v>60</v>
      </c>
      <c r="G79" s="47"/>
      <c r="H79" s="334">
        <f>H80</f>
        <v>60</v>
      </c>
      <c r="I79" s="137"/>
      <c r="J79" s="140"/>
      <c r="K79" s="137">
        <f>K80</f>
        <v>60</v>
      </c>
      <c r="L79" s="143"/>
      <c r="M79" s="420">
        <f t="shared" si="8"/>
        <v>1</v>
      </c>
      <c r="N79" s="334">
        <f>N80</f>
        <v>60</v>
      </c>
      <c r="O79" s="137"/>
      <c r="P79" s="140"/>
      <c r="Q79" s="137">
        <f>Q80</f>
        <v>60</v>
      </c>
      <c r="R79" s="143"/>
      <c r="S79" s="305">
        <f t="shared" si="10"/>
        <v>1</v>
      </c>
    </row>
    <row r="80" spans="1:19" ht="90" customHeight="1">
      <c r="A80" s="7" t="s">
        <v>209</v>
      </c>
      <c r="B80" s="35" t="s">
        <v>167</v>
      </c>
      <c r="C80" s="92">
        <f>D80+E80+F80</f>
        <v>60</v>
      </c>
      <c r="D80" s="99"/>
      <c r="E80" s="99"/>
      <c r="F80" s="99">
        <v>60</v>
      </c>
      <c r="G80" s="47"/>
      <c r="H80" s="92">
        <f>I80+J80+K80</f>
        <v>60</v>
      </c>
      <c r="I80" s="99"/>
      <c r="J80" s="99"/>
      <c r="K80" s="99">
        <v>60</v>
      </c>
      <c r="L80" s="143"/>
      <c r="M80" s="419">
        <f t="shared" si="8"/>
        <v>1</v>
      </c>
      <c r="N80" s="92">
        <f>O80+P80+Q80</f>
        <v>60</v>
      </c>
      <c r="O80" s="99"/>
      <c r="P80" s="99"/>
      <c r="Q80" s="99">
        <v>60</v>
      </c>
      <c r="R80" s="143"/>
      <c r="S80" s="418">
        <f t="shared" si="10"/>
        <v>1</v>
      </c>
    </row>
    <row r="81" spans="1:19" ht="60.75" customHeight="1">
      <c r="A81" s="68" t="s">
        <v>228</v>
      </c>
      <c r="B81" s="36" t="s">
        <v>187</v>
      </c>
      <c r="C81" s="334">
        <f>C82</f>
        <v>90</v>
      </c>
      <c r="D81" s="137"/>
      <c r="E81" s="137"/>
      <c r="F81" s="137">
        <f>F82</f>
        <v>90</v>
      </c>
      <c r="G81" s="47"/>
      <c r="H81" s="334">
        <f>H82</f>
        <v>90</v>
      </c>
      <c r="I81" s="137"/>
      <c r="J81" s="137"/>
      <c r="K81" s="137">
        <f>K82</f>
        <v>90</v>
      </c>
      <c r="L81" s="143"/>
      <c r="M81" s="419">
        <f t="shared" si="8"/>
        <v>1</v>
      </c>
      <c r="N81" s="334">
        <f>N82</f>
        <v>90</v>
      </c>
      <c r="O81" s="137"/>
      <c r="P81" s="137"/>
      <c r="Q81" s="137">
        <f>Q82</f>
        <v>90</v>
      </c>
      <c r="R81" s="143"/>
      <c r="S81" s="418">
        <f t="shared" si="10"/>
        <v>1</v>
      </c>
    </row>
    <row r="82" spans="1:19" ht="51" customHeight="1" thickBot="1">
      <c r="A82" s="7" t="s">
        <v>209</v>
      </c>
      <c r="B82" s="35" t="s">
        <v>168</v>
      </c>
      <c r="C82" s="92">
        <f>D82+E82+F82</f>
        <v>90</v>
      </c>
      <c r="D82" s="99"/>
      <c r="E82" s="99"/>
      <c r="F82" s="99">
        <v>90</v>
      </c>
      <c r="G82" s="47"/>
      <c r="H82" s="110">
        <f>K82</f>
        <v>90</v>
      </c>
      <c r="I82" s="99"/>
      <c r="J82" s="99"/>
      <c r="K82" s="99">
        <v>90</v>
      </c>
      <c r="L82" s="143"/>
      <c r="M82" s="419">
        <f t="shared" si="8"/>
        <v>1</v>
      </c>
      <c r="N82" s="110">
        <f>Q82</f>
        <v>90</v>
      </c>
      <c r="O82" s="99"/>
      <c r="P82" s="99"/>
      <c r="Q82" s="99">
        <v>90</v>
      </c>
      <c r="R82" s="143"/>
      <c r="S82" s="418">
        <f t="shared" si="10"/>
        <v>1</v>
      </c>
    </row>
    <row r="83" spans="1:19" ht="66" customHeight="1" thickBot="1">
      <c r="A83" s="49">
        <v>6</v>
      </c>
      <c r="B83" s="373" t="s">
        <v>339</v>
      </c>
      <c r="C83" s="194">
        <f>C84+C86</f>
        <v>38172.31</v>
      </c>
      <c r="D83" s="195">
        <f>D84+D86</f>
        <v>7028.471</v>
      </c>
      <c r="E83" s="195">
        <f>E84+E86</f>
        <v>12318.829</v>
      </c>
      <c r="F83" s="102">
        <f>F84+F86</f>
        <v>18825.01</v>
      </c>
      <c r="G83" s="43"/>
      <c r="H83" s="194">
        <f>H84+H86</f>
        <v>35667.085</v>
      </c>
      <c r="I83" s="195">
        <f>I84+I86</f>
        <v>6525.964</v>
      </c>
      <c r="J83" s="195">
        <f>J84+J86</f>
        <v>11470.511</v>
      </c>
      <c r="K83" s="102">
        <f>K84+K86</f>
        <v>17670.61</v>
      </c>
      <c r="L83" s="100"/>
      <c r="M83" s="303">
        <f aca="true" t="shared" si="11" ref="M83:M98">H83/C83</f>
        <v>0.9343706210077409</v>
      </c>
      <c r="N83" s="194">
        <f>N84+N86</f>
        <v>35667.085</v>
      </c>
      <c r="O83" s="195">
        <f>O84+O86</f>
        <v>6525.964</v>
      </c>
      <c r="P83" s="195">
        <f>P84+P86</f>
        <v>11470.511</v>
      </c>
      <c r="Q83" s="102">
        <f>Q84+Q86</f>
        <v>17670.61</v>
      </c>
      <c r="R83" s="100"/>
      <c r="S83" s="304">
        <f aca="true" t="shared" si="12" ref="S83:S98">N83/C83</f>
        <v>0.9343706210077409</v>
      </c>
    </row>
    <row r="84" spans="1:19" ht="63.75" customHeight="1">
      <c r="A84" s="22" t="s">
        <v>177</v>
      </c>
      <c r="B84" s="592" t="s">
        <v>232</v>
      </c>
      <c r="C84" s="639">
        <f>C85</f>
        <v>26728.905</v>
      </c>
      <c r="D84" s="222">
        <f>D85</f>
        <v>7028.471</v>
      </c>
      <c r="E84" s="222">
        <f>E85</f>
        <v>12318.829</v>
      </c>
      <c r="F84" s="222">
        <f>F85</f>
        <v>7381.605</v>
      </c>
      <c r="G84" s="640"/>
      <c r="H84" s="639">
        <f>H85</f>
        <v>25378.079999999998</v>
      </c>
      <c r="I84" s="222">
        <f>I85</f>
        <v>6525.964</v>
      </c>
      <c r="J84" s="222">
        <f>J85</f>
        <v>11470.511</v>
      </c>
      <c r="K84" s="222">
        <f>K85</f>
        <v>7381.605</v>
      </c>
      <c r="L84" s="641"/>
      <c r="M84" s="642">
        <f t="shared" si="11"/>
        <v>0.9494620149983697</v>
      </c>
      <c r="N84" s="639">
        <f>N85</f>
        <v>25378.079999999998</v>
      </c>
      <c r="O84" s="222">
        <f>O85</f>
        <v>6525.964</v>
      </c>
      <c r="P84" s="222">
        <f>P85</f>
        <v>11470.511</v>
      </c>
      <c r="Q84" s="222">
        <f>Q85</f>
        <v>7381.605</v>
      </c>
      <c r="R84" s="266"/>
      <c r="S84" s="309">
        <f t="shared" si="12"/>
        <v>0.9494620149983697</v>
      </c>
    </row>
    <row r="85" spans="1:19" ht="50.25" customHeight="1">
      <c r="A85" s="17" t="s">
        <v>209</v>
      </c>
      <c r="B85" s="223" t="s">
        <v>340</v>
      </c>
      <c r="C85" s="224">
        <f>D85+E85+F85</f>
        <v>26728.905</v>
      </c>
      <c r="D85" s="219">
        <v>7028.471</v>
      </c>
      <c r="E85" s="219">
        <v>12318.829</v>
      </c>
      <c r="F85" s="219">
        <v>7381.605</v>
      </c>
      <c r="G85" s="533"/>
      <c r="H85" s="224">
        <f>I85+J85+K85+L85</f>
        <v>25378.079999999998</v>
      </c>
      <c r="I85" s="119">
        <v>6525.964</v>
      </c>
      <c r="J85" s="119">
        <v>11470.511</v>
      </c>
      <c r="K85" s="119">
        <v>7381.605</v>
      </c>
      <c r="L85" s="325"/>
      <c r="M85" s="463">
        <f t="shared" si="11"/>
        <v>0.9494620149983697</v>
      </c>
      <c r="N85" s="224">
        <f>O85+P85+Q85+R85</f>
        <v>25378.079999999998</v>
      </c>
      <c r="O85" s="99">
        <v>6525.964</v>
      </c>
      <c r="P85" s="99">
        <v>11470.511</v>
      </c>
      <c r="Q85" s="99">
        <v>7381.605</v>
      </c>
      <c r="R85" s="267"/>
      <c r="S85" s="418">
        <f t="shared" si="12"/>
        <v>0.9494620149983697</v>
      </c>
    </row>
    <row r="86" spans="1:19" ht="54" customHeight="1">
      <c r="A86" s="17" t="s">
        <v>227</v>
      </c>
      <c r="B86" s="374" t="s">
        <v>83</v>
      </c>
      <c r="C86" s="215">
        <f>C87+C89</f>
        <v>11443.404999999999</v>
      </c>
      <c r="D86" s="216"/>
      <c r="E86" s="217"/>
      <c r="F86" s="218">
        <f>F87+F89</f>
        <v>11443.404999999999</v>
      </c>
      <c r="G86" s="643"/>
      <c r="H86" s="215">
        <f>H87+H89</f>
        <v>10289.005</v>
      </c>
      <c r="I86" s="216"/>
      <c r="J86" s="217"/>
      <c r="K86" s="218">
        <f>K87+K89</f>
        <v>10289.005</v>
      </c>
      <c r="L86" s="320"/>
      <c r="M86" s="498">
        <f t="shared" si="11"/>
        <v>0.8991209347217896</v>
      </c>
      <c r="N86" s="215">
        <f>N87+N89</f>
        <v>10289.005</v>
      </c>
      <c r="O86" s="216"/>
      <c r="P86" s="217"/>
      <c r="Q86" s="218">
        <f>Q87+Q89</f>
        <v>10289.005</v>
      </c>
      <c r="R86" s="267"/>
      <c r="S86" s="310">
        <f t="shared" si="12"/>
        <v>0.8991209347217896</v>
      </c>
    </row>
    <row r="87" spans="1:19" ht="26.25" customHeight="1">
      <c r="A87" s="17" t="s">
        <v>95</v>
      </c>
      <c r="B87" s="374" t="s">
        <v>94</v>
      </c>
      <c r="C87" s="88">
        <f>C88</f>
        <v>11127.9</v>
      </c>
      <c r="D87" s="90"/>
      <c r="E87" s="90"/>
      <c r="F87" s="90">
        <f>F88</f>
        <v>11127.9</v>
      </c>
      <c r="G87" s="64"/>
      <c r="H87" s="88">
        <f>H88</f>
        <v>9973.5</v>
      </c>
      <c r="I87" s="90"/>
      <c r="J87" s="90"/>
      <c r="K87" s="90">
        <f>K88</f>
        <v>9973.5</v>
      </c>
      <c r="L87" s="184"/>
      <c r="M87" s="311">
        <f t="shared" si="11"/>
        <v>0.8962607500067399</v>
      </c>
      <c r="N87" s="88">
        <f>N88</f>
        <v>9973.5</v>
      </c>
      <c r="O87" s="90"/>
      <c r="P87" s="90"/>
      <c r="Q87" s="90">
        <f>Q88</f>
        <v>9973.5</v>
      </c>
      <c r="R87" s="267"/>
      <c r="S87" s="311">
        <f t="shared" si="12"/>
        <v>0.8962607500067399</v>
      </c>
    </row>
    <row r="88" spans="1:20" ht="71.25" customHeight="1">
      <c r="A88" s="532" t="s">
        <v>209</v>
      </c>
      <c r="B88" s="550" t="s">
        <v>341</v>
      </c>
      <c r="C88" s="118">
        <f>F88</f>
        <v>11127.9</v>
      </c>
      <c r="D88" s="219"/>
      <c r="E88" s="219"/>
      <c r="F88" s="219">
        <v>11127.9</v>
      </c>
      <c r="G88" s="533"/>
      <c r="H88" s="462">
        <f>K88</f>
        <v>9973.5</v>
      </c>
      <c r="I88" s="119"/>
      <c r="J88" s="119"/>
      <c r="K88" s="119">
        <v>9973.5</v>
      </c>
      <c r="L88" s="325"/>
      <c r="M88" s="463">
        <f t="shared" si="11"/>
        <v>0.8962607500067399</v>
      </c>
      <c r="N88" s="462">
        <f>Q88</f>
        <v>9973.5</v>
      </c>
      <c r="O88" s="119"/>
      <c r="P88" s="119"/>
      <c r="Q88" s="119">
        <v>9973.5</v>
      </c>
      <c r="R88" s="464"/>
      <c r="S88" s="465">
        <f t="shared" si="12"/>
        <v>0.8962607500067399</v>
      </c>
      <c r="T88" s="474"/>
    </row>
    <row r="89" spans="1:19" ht="42" customHeight="1">
      <c r="A89" s="17" t="s">
        <v>96</v>
      </c>
      <c r="B89" s="374" t="s">
        <v>184</v>
      </c>
      <c r="C89" s="88">
        <f>C90</f>
        <v>315.505</v>
      </c>
      <c r="D89" s="90"/>
      <c r="E89" s="90"/>
      <c r="F89" s="90">
        <f>F90</f>
        <v>315.505</v>
      </c>
      <c r="G89" s="60"/>
      <c r="H89" s="88">
        <f>H90</f>
        <v>315.505</v>
      </c>
      <c r="I89" s="90"/>
      <c r="J89" s="90"/>
      <c r="K89" s="90">
        <f>K90</f>
        <v>315.505</v>
      </c>
      <c r="L89" s="143"/>
      <c r="M89" s="311">
        <f t="shared" si="11"/>
        <v>1</v>
      </c>
      <c r="N89" s="88">
        <f>N90</f>
        <v>315.505</v>
      </c>
      <c r="O89" s="90"/>
      <c r="P89" s="90"/>
      <c r="Q89" s="90">
        <f>Q90</f>
        <v>315.505</v>
      </c>
      <c r="R89" s="267"/>
      <c r="S89" s="311">
        <f t="shared" si="12"/>
        <v>1</v>
      </c>
    </row>
    <row r="90" spans="1:19" ht="51" customHeight="1">
      <c r="A90" s="17" t="s">
        <v>209</v>
      </c>
      <c r="B90" s="550" t="s">
        <v>97</v>
      </c>
      <c r="C90" s="92">
        <f>F90</f>
        <v>315.505</v>
      </c>
      <c r="D90" s="50"/>
      <c r="E90" s="50"/>
      <c r="F90" s="50">
        <v>315.505</v>
      </c>
      <c r="G90" s="60"/>
      <c r="H90" s="92">
        <f>K90</f>
        <v>315.505</v>
      </c>
      <c r="I90" s="50"/>
      <c r="J90" s="50"/>
      <c r="K90" s="50">
        <v>315.505</v>
      </c>
      <c r="L90" s="143"/>
      <c r="M90" s="419">
        <f t="shared" si="11"/>
        <v>1</v>
      </c>
      <c r="N90" s="92">
        <f>Q90</f>
        <v>315.505</v>
      </c>
      <c r="O90" s="50"/>
      <c r="P90" s="50"/>
      <c r="Q90" s="50">
        <v>315.505</v>
      </c>
      <c r="R90" s="267"/>
      <c r="S90" s="419">
        <f t="shared" si="12"/>
        <v>1</v>
      </c>
    </row>
    <row r="91" spans="1:19" ht="143.25" customHeight="1" thickBot="1">
      <c r="A91" s="554" t="s">
        <v>352</v>
      </c>
      <c r="B91" s="616" t="s">
        <v>65</v>
      </c>
      <c r="C91" s="635">
        <f>C92+C96</f>
        <v>213073.063</v>
      </c>
      <c r="D91" s="636"/>
      <c r="E91" s="636"/>
      <c r="F91" s="636">
        <f>F92+F96</f>
        <v>213073.063</v>
      </c>
      <c r="G91" s="637"/>
      <c r="H91" s="635">
        <f>H92+H96</f>
        <v>210473.961</v>
      </c>
      <c r="I91" s="636"/>
      <c r="J91" s="636"/>
      <c r="K91" s="636">
        <f>K92+K96</f>
        <v>210473.961</v>
      </c>
      <c r="L91" s="239"/>
      <c r="M91" s="638">
        <f t="shared" si="11"/>
        <v>0.9878018273947656</v>
      </c>
      <c r="N91" s="635">
        <f>N92+N96</f>
        <v>210473.961</v>
      </c>
      <c r="O91" s="636"/>
      <c r="P91" s="555"/>
      <c r="Q91" s="555">
        <f>Q92+Q96</f>
        <v>210473.961</v>
      </c>
      <c r="R91" s="278"/>
      <c r="S91" s="308">
        <f t="shared" si="12"/>
        <v>0.9878018273947656</v>
      </c>
    </row>
    <row r="92" spans="1:19" ht="40.5" customHeight="1">
      <c r="A92" s="87" t="s">
        <v>222</v>
      </c>
      <c r="B92" s="451" t="s">
        <v>184</v>
      </c>
      <c r="C92" s="577">
        <f>C93+C94+C95</f>
        <v>211272.365</v>
      </c>
      <c r="D92" s="91"/>
      <c r="E92" s="160"/>
      <c r="F92" s="575">
        <f>F93+F94+F95</f>
        <v>211272.365</v>
      </c>
      <c r="G92" s="576"/>
      <c r="H92" s="577">
        <f>H93+H94+H95</f>
        <v>208673.263</v>
      </c>
      <c r="I92" s="91"/>
      <c r="J92" s="160"/>
      <c r="K92" s="97">
        <f>K93+K94+K95</f>
        <v>208673.263</v>
      </c>
      <c r="L92" s="297"/>
      <c r="M92" s="311">
        <f t="shared" si="11"/>
        <v>0.9876978610051533</v>
      </c>
      <c r="N92" s="577">
        <f>N93+N94+N95</f>
        <v>208673.263</v>
      </c>
      <c r="O92" s="91"/>
      <c r="P92" s="160"/>
      <c r="Q92" s="575">
        <f>Q93+Q94+Q95</f>
        <v>208673.263</v>
      </c>
      <c r="R92" s="271"/>
      <c r="S92" s="311">
        <f t="shared" si="12"/>
        <v>0.9876978610051533</v>
      </c>
    </row>
    <row r="93" spans="1:19" ht="28.5" customHeight="1">
      <c r="A93" s="17" t="s">
        <v>209</v>
      </c>
      <c r="B93" s="375" t="s">
        <v>393</v>
      </c>
      <c r="C93" s="92">
        <f>D93+E93+F93</f>
        <v>203317.418</v>
      </c>
      <c r="D93" s="50"/>
      <c r="E93" s="50"/>
      <c r="F93" s="50">
        <v>203317.418</v>
      </c>
      <c r="G93" s="60"/>
      <c r="H93" s="51">
        <f>J93+K93</f>
        <v>203317.418</v>
      </c>
      <c r="I93" s="50"/>
      <c r="J93" s="50"/>
      <c r="K93" s="50">
        <v>203317.418</v>
      </c>
      <c r="L93" s="143"/>
      <c r="M93" s="419">
        <f t="shared" si="11"/>
        <v>1</v>
      </c>
      <c r="N93" s="98">
        <f>P93+Q93</f>
        <v>203317.418</v>
      </c>
      <c r="O93" s="50"/>
      <c r="P93" s="50"/>
      <c r="Q93" s="50">
        <v>203317.418</v>
      </c>
      <c r="R93" s="267"/>
      <c r="S93" s="419">
        <f t="shared" si="12"/>
        <v>1</v>
      </c>
    </row>
    <row r="94" spans="1:20" ht="48.75" customHeight="1">
      <c r="A94" s="18" t="s">
        <v>189</v>
      </c>
      <c r="B94" s="375" t="s">
        <v>92</v>
      </c>
      <c r="C94" s="92">
        <f>F94</f>
        <v>7422.819</v>
      </c>
      <c r="D94" s="159"/>
      <c r="E94" s="50"/>
      <c r="F94" s="50">
        <v>7422.819</v>
      </c>
      <c r="G94" s="60"/>
      <c r="H94" s="51">
        <f>K94</f>
        <v>5337.581</v>
      </c>
      <c r="I94" s="159"/>
      <c r="J94" s="50"/>
      <c r="K94" s="50">
        <v>5337.581</v>
      </c>
      <c r="L94" s="143"/>
      <c r="M94" s="419">
        <f t="shared" si="11"/>
        <v>0.7190773478377959</v>
      </c>
      <c r="N94" s="98">
        <f>Q94</f>
        <v>5337.581</v>
      </c>
      <c r="O94" s="159"/>
      <c r="P94" s="50"/>
      <c r="Q94" s="50">
        <v>5337.581</v>
      </c>
      <c r="R94" s="271"/>
      <c r="S94" s="418">
        <f t="shared" si="12"/>
        <v>0.7190773478377959</v>
      </c>
      <c r="T94" s="474"/>
    </row>
    <row r="95" spans="1:20" ht="48.75" customHeight="1">
      <c r="A95" s="18" t="s">
        <v>207</v>
      </c>
      <c r="B95" s="375" t="s">
        <v>306</v>
      </c>
      <c r="C95" s="92">
        <f>F95</f>
        <v>532.128</v>
      </c>
      <c r="D95" s="159"/>
      <c r="E95" s="50"/>
      <c r="F95" s="50">
        <v>532.128</v>
      </c>
      <c r="G95" s="60"/>
      <c r="H95" s="51">
        <f>K95</f>
        <v>18.264</v>
      </c>
      <c r="I95" s="159"/>
      <c r="J95" s="50"/>
      <c r="K95" s="50">
        <v>18.264</v>
      </c>
      <c r="L95" s="143"/>
      <c r="M95" s="419">
        <f t="shared" si="11"/>
        <v>0.03432256900595345</v>
      </c>
      <c r="N95" s="98">
        <f>Q95</f>
        <v>18.264</v>
      </c>
      <c r="O95" s="159"/>
      <c r="P95" s="50"/>
      <c r="Q95" s="50">
        <v>18.264</v>
      </c>
      <c r="R95" s="271"/>
      <c r="S95" s="418">
        <f t="shared" si="12"/>
        <v>0.03432256900595345</v>
      </c>
      <c r="T95" s="474"/>
    </row>
    <row r="96" spans="1:19" ht="27.75" customHeight="1">
      <c r="A96" s="94" t="s">
        <v>223</v>
      </c>
      <c r="B96" s="452" t="s">
        <v>66</v>
      </c>
      <c r="C96" s="88">
        <f>C97</f>
        <v>1800.698</v>
      </c>
      <c r="D96" s="89"/>
      <c r="E96" s="90"/>
      <c r="F96" s="90">
        <f>F97</f>
        <v>1800.698</v>
      </c>
      <c r="G96" s="60"/>
      <c r="H96" s="88">
        <f>H97</f>
        <v>1800.698</v>
      </c>
      <c r="I96" s="89"/>
      <c r="J96" s="90"/>
      <c r="K96" s="90">
        <f>K97</f>
        <v>1800.698</v>
      </c>
      <c r="L96" s="143"/>
      <c r="M96" s="311">
        <f t="shared" si="11"/>
        <v>1</v>
      </c>
      <c r="N96" s="88">
        <f>N97</f>
        <v>1800.698</v>
      </c>
      <c r="O96" s="89"/>
      <c r="P96" s="90"/>
      <c r="Q96" s="90">
        <f>Q97</f>
        <v>1800.698</v>
      </c>
      <c r="R96" s="267"/>
      <c r="S96" s="311">
        <f t="shared" si="12"/>
        <v>1</v>
      </c>
    </row>
    <row r="97" spans="1:19" ht="36.75" customHeight="1" thickBot="1">
      <c r="A97" s="83" t="s">
        <v>209</v>
      </c>
      <c r="B97" s="376" t="s">
        <v>67</v>
      </c>
      <c r="C97" s="93">
        <f>F97</f>
        <v>1800.698</v>
      </c>
      <c r="D97" s="85"/>
      <c r="E97" s="86"/>
      <c r="F97" s="86">
        <v>1800.698</v>
      </c>
      <c r="G97" s="84"/>
      <c r="H97" s="51">
        <f>J97+K97</f>
        <v>1800.698</v>
      </c>
      <c r="I97" s="50"/>
      <c r="J97" s="50"/>
      <c r="K97" s="86">
        <v>1800.698</v>
      </c>
      <c r="L97" s="143"/>
      <c r="M97" s="419">
        <f t="shared" si="11"/>
        <v>1</v>
      </c>
      <c r="N97" s="98">
        <f>P97+Q97</f>
        <v>1800.698</v>
      </c>
      <c r="O97" s="50"/>
      <c r="P97" s="50"/>
      <c r="Q97" s="86">
        <v>1800.698</v>
      </c>
      <c r="R97" s="268"/>
      <c r="S97" s="418">
        <f t="shared" si="12"/>
        <v>1</v>
      </c>
    </row>
    <row r="98" spans="1:19" ht="70.5" customHeight="1" thickBot="1">
      <c r="A98" s="14">
        <v>8</v>
      </c>
      <c r="B98" s="593" t="s">
        <v>378</v>
      </c>
      <c r="C98" s="633">
        <f>C99+C100+C101+C102+C103+C104+C105+C106+C107+C108+C109+C110+C111+C112+C113</f>
        <v>78813.72400000002</v>
      </c>
      <c r="D98" s="225"/>
      <c r="E98" s="225">
        <f>E99+E100+E101+E102+E103+E104+E105+E106+E107+E108+E109+E110+E111+E112+E113</f>
        <v>31598.910999999996</v>
      </c>
      <c r="F98" s="226">
        <f>F99+F100+F101+F102+F103+F104+F105+F106+F107+F108+F109+F110+F111+F112+F113</f>
        <v>47214.81299999999</v>
      </c>
      <c r="G98" s="634"/>
      <c r="H98" s="633">
        <f>H99+H100+H101+H102+H103+H104+H105+H106+H107+H108+H109+H110+H111+H112+H113</f>
        <v>78706.60500000003</v>
      </c>
      <c r="I98" s="225"/>
      <c r="J98" s="225">
        <f>J99+J100+J101+J102+J103+J104+J105+J106+J107+J108+J109+J110+J111+J112+J113</f>
        <v>31598.902</v>
      </c>
      <c r="K98" s="226">
        <f>K99+K100+K101+K102+K103+K104+K105+K106+K107+K108+K109+K110+K111+K112+K113</f>
        <v>47107.70299999999</v>
      </c>
      <c r="L98" s="225"/>
      <c r="M98" s="623">
        <f t="shared" si="11"/>
        <v>0.9986408585387998</v>
      </c>
      <c r="N98" s="633">
        <f>N99+N100+N101+N102+N103+N104+N105+N106+N107+N108+N109+N110+N111+N112+N113</f>
        <v>78706.60500000003</v>
      </c>
      <c r="O98" s="225"/>
      <c r="P98" s="225">
        <f>P99+P100+P101+P102+P103+P104+P105+P106+P107+P108+P109+P110+P111+P112+P113</f>
        <v>31598.902</v>
      </c>
      <c r="Q98" s="226">
        <f>Q99+Q100+Q101+Q102+Q103+Q104+Q105+Q106+Q107+Q108+Q109+Q110+Q111+Q112+Q113</f>
        <v>47107.70299999999</v>
      </c>
      <c r="R98" s="272"/>
      <c r="S98" s="304">
        <f t="shared" si="12"/>
        <v>0.9986408585387998</v>
      </c>
    </row>
    <row r="99" spans="1:20" ht="52.5" customHeight="1">
      <c r="A99" s="21">
        <v>1</v>
      </c>
      <c r="B99" s="377" t="s">
        <v>400</v>
      </c>
      <c r="C99" s="357">
        <f>F99</f>
        <v>24789.982</v>
      </c>
      <c r="D99" s="358"/>
      <c r="E99" s="358"/>
      <c r="F99" s="359">
        <v>24789.982</v>
      </c>
      <c r="G99" s="352"/>
      <c r="H99" s="357">
        <f>K99</f>
        <v>24682.873</v>
      </c>
      <c r="I99" s="360"/>
      <c r="J99" s="360"/>
      <c r="K99" s="127">
        <v>24682.873</v>
      </c>
      <c r="L99" s="360"/>
      <c r="M99" s="419">
        <f aca="true" t="shared" si="13" ref="M99:M113">H99/C99</f>
        <v>0.9956793433734643</v>
      </c>
      <c r="N99" s="357">
        <f>Q99</f>
        <v>24682.873</v>
      </c>
      <c r="O99" s="360"/>
      <c r="P99" s="360"/>
      <c r="Q99" s="127">
        <v>24682.873</v>
      </c>
      <c r="R99" s="353"/>
      <c r="S99" s="418">
        <f aca="true" t="shared" si="14" ref="S99:S113">N99/C99</f>
        <v>0.9956793433734643</v>
      </c>
      <c r="T99" s="474"/>
    </row>
    <row r="100" spans="1:19" ht="66" customHeight="1">
      <c r="A100" s="16">
        <v>2</v>
      </c>
      <c r="B100" s="378" t="s">
        <v>43</v>
      </c>
      <c r="C100" s="361">
        <f>F100</f>
        <v>22288.761</v>
      </c>
      <c r="D100" s="362"/>
      <c r="E100" s="362"/>
      <c r="F100" s="363">
        <v>22288.761</v>
      </c>
      <c r="G100" s="355"/>
      <c r="H100" s="361">
        <f>K100</f>
        <v>22288.76</v>
      </c>
      <c r="I100" s="364"/>
      <c r="J100" s="364"/>
      <c r="K100" s="122">
        <v>22288.76</v>
      </c>
      <c r="L100" s="364"/>
      <c r="M100" s="419">
        <f t="shared" si="13"/>
        <v>0.9999999551343388</v>
      </c>
      <c r="N100" s="361">
        <f>Q100</f>
        <v>22288.76</v>
      </c>
      <c r="O100" s="364"/>
      <c r="P100" s="364"/>
      <c r="Q100" s="122">
        <v>22288.76</v>
      </c>
      <c r="R100" s="356"/>
      <c r="S100" s="419">
        <f t="shared" si="14"/>
        <v>0.9999999551343388</v>
      </c>
    </row>
    <row r="101" spans="1:19" ht="98.25" customHeight="1">
      <c r="A101" s="16">
        <v>3</v>
      </c>
      <c r="B101" s="378" t="s">
        <v>401</v>
      </c>
      <c r="C101" s="361">
        <f aca="true" t="shared" si="15" ref="C101:C113">F101+E101</f>
        <v>3269.994</v>
      </c>
      <c r="D101" s="362"/>
      <c r="E101" s="362">
        <v>3267.049</v>
      </c>
      <c r="F101" s="363">
        <v>2.945</v>
      </c>
      <c r="G101" s="355"/>
      <c r="H101" s="361">
        <f aca="true" t="shared" si="16" ref="H101:H113">K101+J101</f>
        <v>3269.991</v>
      </c>
      <c r="I101" s="364"/>
      <c r="J101" s="364">
        <v>3267.046</v>
      </c>
      <c r="K101" s="363">
        <v>2.945</v>
      </c>
      <c r="L101" s="364"/>
      <c r="M101" s="419">
        <f t="shared" si="13"/>
        <v>0.9999990825671239</v>
      </c>
      <c r="N101" s="361">
        <f aca="true" t="shared" si="17" ref="N101:N113">Q101+P101</f>
        <v>3269.991</v>
      </c>
      <c r="O101" s="364"/>
      <c r="P101" s="364">
        <v>3267.046</v>
      </c>
      <c r="Q101" s="363">
        <v>2.945</v>
      </c>
      <c r="R101" s="356"/>
      <c r="S101" s="418">
        <f t="shared" si="14"/>
        <v>0.9999990825671239</v>
      </c>
    </row>
    <row r="102" spans="1:19" ht="72.75" customHeight="1">
      <c r="A102" s="16">
        <v>4</v>
      </c>
      <c r="B102" s="378" t="s">
        <v>359</v>
      </c>
      <c r="C102" s="361">
        <f t="shared" si="15"/>
        <v>3017.712</v>
      </c>
      <c r="D102" s="362"/>
      <c r="E102" s="362">
        <v>3016.413</v>
      </c>
      <c r="F102" s="363">
        <v>1.299</v>
      </c>
      <c r="G102" s="355"/>
      <c r="H102" s="361">
        <f t="shared" si="16"/>
        <v>3017.711</v>
      </c>
      <c r="I102" s="364"/>
      <c r="J102" s="362">
        <v>3016.412</v>
      </c>
      <c r="K102" s="363">
        <v>1.299</v>
      </c>
      <c r="L102" s="364"/>
      <c r="M102" s="419">
        <f t="shared" si="13"/>
        <v>0.9999996686231157</v>
      </c>
      <c r="N102" s="361">
        <f t="shared" si="17"/>
        <v>3017.711</v>
      </c>
      <c r="O102" s="364"/>
      <c r="P102" s="362">
        <v>3016.412</v>
      </c>
      <c r="Q102" s="363">
        <v>1.299</v>
      </c>
      <c r="R102" s="356"/>
      <c r="S102" s="418">
        <f t="shared" si="14"/>
        <v>0.9999996686231157</v>
      </c>
    </row>
    <row r="103" spans="1:19" ht="78.75" customHeight="1">
      <c r="A103" s="16">
        <v>5</v>
      </c>
      <c r="B103" s="378" t="s">
        <v>402</v>
      </c>
      <c r="C103" s="361">
        <f t="shared" si="15"/>
        <v>3071.891</v>
      </c>
      <c r="D103" s="362"/>
      <c r="E103" s="362">
        <v>3066.192</v>
      </c>
      <c r="F103" s="363">
        <v>5.699</v>
      </c>
      <c r="G103" s="355"/>
      <c r="H103" s="361">
        <f t="shared" si="16"/>
        <v>3071.891</v>
      </c>
      <c r="I103" s="362"/>
      <c r="J103" s="362">
        <v>3066.192</v>
      </c>
      <c r="K103" s="363">
        <v>5.699</v>
      </c>
      <c r="L103" s="364"/>
      <c r="M103" s="419">
        <f t="shared" si="13"/>
        <v>1</v>
      </c>
      <c r="N103" s="361">
        <f t="shared" si="17"/>
        <v>3071.891</v>
      </c>
      <c r="O103" s="362"/>
      <c r="P103" s="362">
        <v>3066.192</v>
      </c>
      <c r="Q103" s="363">
        <v>5.699</v>
      </c>
      <c r="R103" s="356"/>
      <c r="S103" s="418">
        <f t="shared" si="14"/>
        <v>1</v>
      </c>
    </row>
    <row r="104" spans="1:19" ht="90.75" customHeight="1">
      <c r="A104" s="16">
        <v>6</v>
      </c>
      <c r="B104" s="378" t="s">
        <v>408</v>
      </c>
      <c r="C104" s="361">
        <f t="shared" si="15"/>
        <v>750.974</v>
      </c>
      <c r="D104" s="362"/>
      <c r="E104" s="362">
        <v>749.634</v>
      </c>
      <c r="F104" s="363">
        <v>1.34</v>
      </c>
      <c r="G104" s="355"/>
      <c r="H104" s="361">
        <f t="shared" si="16"/>
        <v>750.9730000000001</v>
      </c>
      <c r="I104" s="364"/>
      <c r="J104" s="362">
        <v>749.633</v>
      </c>
      <c r="K104" s="363">
        <v>1.34</v>
      </c>
      <c r="L104" s="364"/>
      <c r="M104" s="419">
        <f t="shared" si="13"/>
        <v>0.9999986683959765</v>
      </c>
      <c r="N104" s="361">
        <f t="shared" si="17"/>
        <v>750.9730000000001</v>
      </c>
      <c r="O104" s="364"/>
      <c r="P104" s="362">
        <v>749.633</v>
      </c>
      <c r="Q104" s="363">
        <v>1.34</v>
      </c>
      <c r="R104" s="356"/>
      <c r="S104" s="418">
        <f t="shared" si="14"/>
        <v>0.9999986683959765</v>
      </c>
    </row>
    <row r="105" spans="1:19" ht="90.75" customHeight="1">
      <c r="A105" s="16">
        <v>7</v>
      </c>
      <c r="B105" s="378" t="s">
        <v>409</v>
      </c>
      <c r="C105" s="361">
        <f t="shared" si="15"/>
        <v>1969.796</v>
      </c>
      <c r="D105" s="362"/>
      <c r="E105" s="362">
        <v>1968.645</v>
      </c>
      <c r="F105" s="363">
        <v>1.151</v>
      </c>
      <c r="G105" s="355"/>
      <c r="H105" s="361">
        <f t="shared" si="16"/>
        <v>1969.795</v>
      </c>
      <c r="I105" s="364"/>
      <c r="J105" s="362">
        <v>1968.644</v>
      </c>
      <c r="K105" s="363">
        <v>1.151</v>
      </c>
      <c r="L105" s="364"/>
      <c r="M105" s="419">
        <f t="shared" si="13"/>
        <v>0.9999994923332163</v>
      </c>
      <c r="N105" s="361">
        <f t="shared" si="17"/>
        <v>1969.795</v>
      </c>
      <c r="O105" s="364"/>
      <c r="P105" s="362">
        <v>1968.644</v>
      </c>
      <c r="Q105" s="363">
        <v>1.151</v>
      </c>
      <c r="R105" s="356"/>
      <c r="S105" s="418">
        <f t="shared" si="14"/>
        <v>0.9999994923332163</v>
      </c>
    </row>
    <row r="106" spans="1:19" ht="81.75" customHeight="1">
      <c r="A106" s="16">
        <v>8</v>
      </c>
      <c r="B106" s="378" t="s">
        <v>410</v>
      </c>
      <c r="C106" s="361">
        <f t="shared" si="15"/>
        <v>5798.951</v>
      </c>
      <c r="D106" s="362"/>
      <c r="E106" s="362">
        <v>5793.493</v>
      </c>
      <c r="F106" s="363">
        <v>5.458</v>
      </c>
      <c r="G106" s="355"/>
      <c r="H106" s="361">
        <f t="shared" si="16"/>
        <v>5798.95</v>
      </c>
      <c r="I106" s="364"/>
      <c r="J106" s="362">
        <v>5793.492</v>
      </c>
      <c r="K106" s="363">
        <v>5.458</v>
      </c>
      <c r="L106" s="364"/>
      <c r="M106" s="419">
        <f t="shared" si="13"/>
        <v>0.9999998275550182</v>
      </c>
      <c r="N106" s="361">
        <f t="shared" si="17"/>
        <v>5798.95</v>
      </c>
      <c r="O106" s="364"/>
      <c r="P106" s="362">
        <v>5793.492</v>
      </c>
      <c r="Q106" s="363">
        <v>5.458</v>
      </c>
      <c r="R106" s="356"/>
      <c r="S106" s="418">
        <f t="shared" si="14"/>
        <v>0.9999998275550182</v>
      </c>
    </row>
    <row r="107" spans="1:19" ht="87.75" customHeight="1">
      <c r="A107" s="365">
        <v>9</v>
      </c>
      <c r="B107" s="378" t="s">
        <v>411</v>
      </c>
      <c r="C107" s="361">
        <f t="shared" si="15"/>
        <v>4657.036</v>
      </c>
      <c r="D107" s="362"/>
      <c r="E107" s="362">
        <v>4652.189</v>
      </c>
      <c r="F107" s="363">
        <v>4.847</v>
      </c>
      <c r="G107" s="355"/>
      <c r="H107" s="361">
        <f t="shared" si="16"/>
        <v>4657.036</v>
      </c>
      <c r="I107" s="362"/>
      <c r="J107" s="362">
        <v>4652.189</v>
      </c>
      <c r="K107" s="363">
        <v>4.847</v>
      </c>
      <c r="L107" s="364"/>
      <c r="M107" s="419">
        <f t="shared" si="13"/>
        <v>1</v>
      </c>
      <c r="N107" s="361">
        <f t="shared" si="17"/>
        <v>4657.036</v>
      </c>
      <c r="O107" s="362"/>
      <c r="P107" s="362">
        <v>4652.189</v>
      </c>
      <c r="Q107" s="363">
        <v>4.847</v>
      </c>
      <c r="R107" s="356"/>
      <c r="S107" s="418">
        <f t="shared" si="14"/>
        <v>1</v>
      </c>
    </row>
    <row r="108" spans="1:19" ht="70.5" customHeight="1">
      <c r="A108" s="16">
        <v>10</v>
      </c>
      <c r="B108" s="378" t="s">
        <v>360</v>
      </c>
      <c r="C108" s="361">
        <f t="shared" si="15"/>
        <v>3419.3250000000003</v>
      </c>
      <c r="D108" s="362"/>
      <c r="E108" s="362">
        <v>3414.248</v>
      </c>
      <c r="F108" s="363">
        <v>5.077</v>
      </c>
      <c r="G108" s="355"/>
      <c r="H108" s="361">
        <f t="shared" si="16"/>
        <v>3419.3250000000003</v>
      </c>
      <c r="I108" s="362"/>
      <c r="J108" s="362">
        <v>3414.248</v>
      </c>
      <c r="K108" s="363">
        <v>5.077</v>
      </c>
      <c r="L108" s="364"/>
      <c r="M108" s="419">
        <f t="shared" si="13"/>
        <v>1</v>
      </c>
      <c r="N108" s="361">
        <f t="shared" si="17"/>
        <v>3419.3250000000003</v>
      </c>
      <c r="O108" s="362"/>
      <c r="P108" s="362">
        <v>3414.248</v>
      </c>
      <c r="Q108" s="363">
        <v>5.077</v>
      </c>
      <c r="R108" s="356"/>
      <c r="S108" s="418">
        <f t="shared" si="14"/>
        <v>1</v>
      </c>
    </row>
    <row r="109" spans="1:19" ht="85.5" customHeight="1">
      <c r="A109" s="16">
        <v>11</v>
      </c>
      <c r="B109" s="378" t="s">
        <v>412</v>
      </c>
      <c r="C109" s="361">
        <f t="shared" si="15"/>
        <v>1684.8980000000001</v>
      </c>
      <c r="D109" s="362"/>
      <c r="E109" s="362">
        <v>1683.181</v>
      </c>
      <c r="F109" s="363">
        <v>1.717</v>
      </c>
      <c r="G109" s="355"/>
      <c r="H109" s="361">
        <f t="shared" si="16"/>
        <v>1684.8970000000002</v>
      </c>
      <c r="I109" s="364"/>
      <c r="J109" s="362">
        <v>1683.18</v>
      </c>
      <c r="K109" s="363">
        <v>1.717</v>
      </c>
      <c r="L109" s="364"/>
      <c r="M109" s="419">
        <f t="shared" si="13"/>
        <v>0.9999994064922625</v>
      </c>
      <c r="N109" s="361">
        <f t="shared" si="17"/>
        <v>1684.8970000000002</v>
      </c>
      <c r="O109" s="364"/>
      <c r="P109" s="362">
        <v>1683.18</v>
      </c>
      <c r="Q109" s="363">
        <v>1.717</v>
      </c>
      <c r="R109" s="356"/>
      <c r="S109" s="418">
        <f t="shared" si="14"/>
        <v>0.9999994064922625</v>
      </c>
    </row>
    <row r="110" spans="1:19" ht="84" customHeight="1">
      <c r="A110" s="16">
        <v>12</v>
      </c>
      <c r="B110" s="378" t="s">
        <v>413</v>
      </c>
      <c r="C110" s="361">
        <f t="shared" si="15"/>
        <v>769.91</v>
      </c>
      <c r="D110" s="362"/>
      <c r="E110" s="362">
        <v>767.886</v>
      </c>
      <c r="F110" s="363">
        <v>2.024</v>
      </c>
      <c r="G110" s="355"/>
      <c r="H110" s="361">
        <f t="shared" si="16"/>
        <v>769.91</v>
      </c>
      <c r="I110" s="362"/>
      <c r="J110" s="362">
        <v>767.886</v>
      </c>
      <c r="K110" s="363">
        <v>2.024</v>
      </c>
      <c r="L110" s="364"/>
      <c r="M110" s="419">
        <f t="shared" si="13"/>
        <v>1</v>
      </c>
      <c r="N110" s="361">
        <f t="shared" si="17"/>
        <v>769.91</v>
      </c>
      <c r="O110" s="362"/>
      <c r="P110" s="362">
        <v>767.886</v>
      </c>
      <c r="Q110" s="363">
        <v>2.024</v>
      </c>
      <c r="R110" s="356"/>
      <c r="S110" s="418">
        <f t="shared" si="14"/>
        <v>1</v>
      </c>
    </row>
    <row r="111" spans="1:19" ht="85.5" customHeight="1">
      <c r="A111" s="16">
        <v>13</v>
      </c>
      <c r="B111" s="378" t="s">
        <v>419</v>
      </c>
      <c r="C111" s="361">
        <f t="shared" si="15"/>
        <v>2785.158</v>
      </c>
      <c r="D111" s="362"/>
      <c r="E111" s="362">
        <v>2783.703</v>
      </c>
      <c r="F111" s="363">
        <v>1.455</v>
      </c>
      <c r="G111" s="355"/>
      <c r="H111" s="361">
        <f t="shared" si="16"/>
        <v>2785.157</v>
      </c>
      <c r="I111" s="364"/>
      <c r="J111" s="362">
        <v>2783.702</v>
      </c>
      <c r="K111" s="363">
        <v>1.455</v>
      </c>
      <c r="L111" s="364"/>
      <c r="M111" s="419">
        <f t="shared" si="13"/>
        <v>0.9999996409539423</v>
      </c>
      <c r="N111" s="361">
        <f t="shared" si="17"/>
        <v>2785.157</v>
      </c>
      <c r="O111" s="364"/>
      <c r="P111" s="362">
        <v>2783.702</v>
      </c>
      <c r="Q111" s="363">
        <v>1.455</v>
      </c>
      <c r="R111" s="356"/>
      <c r="S111" s="418">
        <f t="shared" si="14"/>
        <v>0.9999996409539423</v>
      </c>
    </row>
    <row r="112" spans="1:19" ht="75" customHeight="1">
      <c r="A112" s="16">
        <v>14</v>
      </c>
      <c r="B112" s="378" t="s">
        <v>420</v>
      </c>
      <c r="C112" s="361">
        <f t="shared" si="15"/>
        <v>436.74</v>
      </c>
      <c r="D112" s="362"/>
      <c r="E112" s="362">
        <v>436.278</v>
      </c>
      <c r="F112" s="363">
        <v>0.462</v>
      </c>
      <c r="G112" s="355"/>
      <c r="H112" s="361">
        <f t="shared" si="16"/>
        <v>436.74</v>
      </c>
      <c r="I112" s="362"/>
      <c r="J112" s="362">
        <v>436.278</v>
      </c>
      <c r="K112" s="363">
        <v>0.462</v>
      </c>
      <c r="L112" s="364"/>
      <c r="M112" s="419">
        <f t="shared" si="13"/>
        <v>1</v>
      </c>
      <c r="N112" s="361">
        <f t="shared" si="17"/>
        <v>436.74</v>
      </c>
      <c r="O112" s="362"/>
      <c r="P112" s="362">
        <v>436.278</v>
      </c>
      <c r="Q112" s="363">
        <v>0.462</v>
      </c>
      <c r="R112" s="356"/>
      <c r="S112" s="418">
        <f t="shared" si="14"/>
        <v>1</v>
      </c>
    </row>
    <row r="113" spans="1:19" ht="37.5" customHeight="1" thickBot="1">
      <c r="A113" s="16">
        <v>15</v>
      </c>
      <c r="B113" s="378" t="s">
        <v>421</v>
      </c>
      <c r="C113" s="361">
        <f t="shared" si="15"/>
        <v>102.596</v>
      </c>
      <c r="D113" s="354"/>
      <c r="E113" s="354"/>
      <c r="F113" s="363">
        <v>102.596</v>
      </c>
      <c r="G113" s="355"/>
      <c r="H113" s="361">
        <f t="shared" si="16"/>
        <v>102.596</v>
      </c>
      <c r="I113" s="354"/>
      <c r="J113" s="354"/>
      <c r="K113" s="363">
        <v>102.596</v>
      </c>
      <c r="L113" s="364"/>
      <c r="M113" s="419">
        <f t="shared" si="13"/>
        <v>1</v>
      </c>
      <c r="N113" s="361">
        <f t="shared" si="17"/>
        <v>102.596</v>
      </c>
      <c r="O113" s="354"/>
      <c r="P113" s="354"/>
      <c r="Q113" s="363">
        <v>102.596</v>
      </c>
      <c r="R113" s="356"/>
      <c r="S113" s="418">
        <f t="shared" si="14"/>
        <v>1</v>
      </c>
    </row>
    <row r="114" spans="1:19" ht="77.25" customHeight="1" thickBot="1">
      <c r="A114" s="20" t="s">
        <v>389</v>
      </c>
      <c r="B114" s="594" t="s">
        <v>146</v>
      </c>
      <c r="C114" s="220">
        <f>C115+C119</f>
        <v>838.678</v>
      </c>
      <c r="D114" s="221"/>
      <c r="E114" s="227"/>
      <c r="F114" s="221">
        <f>F115+F119</f>
        <v>838.678</v>
      </c>
      <c r="G114" s="176"/>
      <c r="H114" s="220">
        <f>H115+H119</f>
        <v>824.2750000000001</v>
      </c>
      <c r="I114" s="221"/>
      <c r="J114" s="227"/>
      <c r="K114" s="221">
        <f>K115+K119</f>
        <v>824.2750000000001</v>
      </c>
      <c r="L114" s="298"/>
      <c r="M114" s="303">
        <f aca="true" t="shared" si="18" ref="M114:M133">H114/C114</f>
        <v>0.9828265436794575</v>
      </c>
      <c r="N114" s="220">
        <f>N115+N119</f>
        <v>824.2750000000001</v>
      </c>
      <c r="O114" s="221"/>
      <c r="P114" s="227"/>
      <c r="Q114" s="221">
        <f>Q115+Q119</f>
        <v>824.2750000000001</v>
      </c>
      <c r="R114" s="273"/>
      <c r="S114" s="304">
        <f>N114/C114</f>
        <v>0.9828265436794575</v>
      </c>
    </row>
    <row r="115" spans="1:19" ht="15.75" customHeight="1">
      <c r="A115" s="313" t="s">
        <v>106</v>
      </c>
      <c r="B115" s="452" t="s">
        <v>192</v>
      </c>
      <c r="C115" s="95">
        <f>C116+C117+C118</f>
        <v>191.739</v>
      </c>
      <c r="D115" s="90"/>
      <c r="E115" s="89"/>
      <c r="F115" s="97">
        <f>F116+F117+F118</f>
        <v>191.739</v>
      </c>
      <c r="G115" s="177"/>
      <c r="H115" s="95">
        <f>H116+H117+H118</f>
        <v>191.739</v>
      </c>
      <c r="I115" s="90"/>
      <c r="J115" s="89"/>
      <c r="K115" s="97">
        <f>K116+K117+K118</f>
        <v>191.739</v>
      </c>
      <c r="L115" s="89"/>
      <c r="M115" s="311">
        <f t="shared" si="18"/>
        <v>1</v>
      </c>
      <c r="N115" s="95">
        <f>N116+N117+N118</f>
        <v>191.739</v>
      </c>
      <c r="O115" s="90"/>
      <c r="P115" s="89"/>
      <c r="Q115" s="97">
        <f>Q116+Q117+Q118</f>
        <v>191.739</v>
      </c>
      <c r="R115" s="267"/>
      <c r="S115" s="311">
        <f>N115/C115</f>
        <v>1</v>
      </c>
    </row>
    <row r="116" spans="1:19" ht="48.75" customHeight="1">
      <c r="A116" s="18" t="s">
        <v>209</v>
      </c>
      <c r="B116" s="375" t="s">
        <v>147</v>
      </c>
      <c r="C116" s="98">
        <f>F116</f>
        <v>85</v>
      </c>
      <c r="D116" s="50"/>
      <c r="E116" s="50"/>
      <c r="F116" s="50">
        <v>85</v>
      </c>
      <c r="G116" s="60"/>
      <c r="H116" s="98">
        <f>K116</f>
        <v>85</v>
      </c>
      <c r="I116" s="50"/>
      <c r="J116" s="50"/>
      <c r="K116" s="50">
        <v>85</v>
      </c>
      <c r="L116" s="159"/>
      <c r="M116" s="419">
        <f t="shared" si="18"/>
        <v>1</v>
      </c>
      <c r="N116" s="98">
        <f>Q116</f>
        <v>85</v>
      </c>
      <c r="O116" s="50"/>
      <c r="P116" s="50"/>
      <c r="Q116" s="50">
        <v>85</v>
      </c>
      <c r="R116" s="267"/>
      <c r="S116" s="418">
        <f>N116/C116</f>
        <v>1</v>
      </c>
    </row>
    <row r="117" spans="1:19" ht="60.75" customHeight="1">
      <c r="A117" s="18" t="s">
        <v>189</v>
      </c>
      <c r="B117" s="375" t="s">
        <v>3</v>
      </c>
      <c r="C117" s="178">
        <f>F117</f>
        <v>10</v>
      </c>
      <c r="D117" s="179"/>
      <c r="E117" s="180"/>
      <c r="F117" s="50">
        <v>10</v>
      </c>
      <c r="G117" s="181"/>
      <c r="H117" s="178">
        <f>K117</f>
        <v>10</v>
      </c>
      <c r="I117" s="179"/>
      <c r="J117" s="180"/>
      <c r="K117" s="50">
        <v>10</v>
      </c>
      <c r="L117" s="180"/>
      <c r="M117" s="419">
        <f t="shared" si="18"/>
        <v>1</v>
      </c>
      <c r="N117" s="178">
        <f>Q117</f>
        <v>10</v>
      </c>
      <c r="O117" s="179"/>
      <c r="P117" s="180"/>
      <c r="Q117" s="50">
        <v>10</v>
      </c>
      <c r="R117" s="271"/>
      <c r="S117" s="40"/>
    </row>
    <row r="118" spans="1:19" ht="38.25" customHeight="1">
      <c r="A118" s="18" t="s">
        <v>207</v>
      </c>
      <c r="B118" s="379" t="s">
        <v>148</v>
      </c>
      <c r="C118" s="178">
        <f>F118</f>
        <v>96.739</v>
      </c>
      <c r="D118" s="179"/>
      <c r="E118" s="180"/>
      <c r="F118" s="50">
        <v>96.739</v>
      </c>
      <c r="G118" s="181"/>
      <c r="H118" s="178">
        <f>K118</f>
        <v>96.739</v>
      </c>
      <c r="I118" s="179"/>
      <c r="J118" s="180"/>
      <c r="K118" s="50">
        <v>96.739</v>
      </c>
      <c r="L118" s="180"/>
      <c r="M118" s="419">
        <f t="shared" si="18"/>
        <v>1</v>
      </c>
      <c r="N118" s="178">
        <f>Q118</f>
        <v>96.739</v>
      </c>
      <c r="O118" s="179"/>
      <c r="P118" s="180"/>
      <c r="Q118" s="50">
        <v>96.739</v>
      </c>
      <c r="R118" s="271"/>
      <c r="S118" s="40"/>
    </row>
    <row r="119" spans="1:19" ht="36.75" customHeight="1">
      <c r="A119" s="96" t="s">
        <v>107</v>
      </c>
      <c r="B119" s="595" t="s">
        <v>184</v>
      </c>
      <c r="C119" s="95">
        <f>C120+C121+C122+C123</f>
        <v>646.939</v>
      </c>
      <c r="D119" s="90"/>
      <c r="E119" s="89"/>
      <c r="F119" s="90">
        <f>F120+F121+F122+F123</f>
        <v>646.939</v>
      </c>
      <c r="G119" s="64"/>
      <c r="H119" s="95">
        <f>H120+H121+H122+H123</f>
        <v>632.5360000000001</v>
      </c>
      <c r="I119" s="90"/>
      <c r="J119" s="89"/>
      <c r="K119" s="90">
        <f>K120+K121+K122+K123</f>
        <v>632.5360000000001</v>
      </c>
      <c r="L119" s="274"/>
      <c r="M119" s="311">
        <f t="shared" si="18"/>
        <v>0.977736695422598</v>
      </c>
      <c r="N119" s="95">
        <f>N120+N121+N122+N123</f>
        <v>632.5360000000001</v>
      </c>
      <c r="O119" s="90"/>
      <c r="P119" s="89"/>
      <c r="Q119" s="90">
        <f>Q120+Q121+Q122+Q123</f>
        <v>632.5360000000001</v>
      </c>
      <c r="R119" s="267"/>
      <c r="S119" s="311">
        <f aca="true" t="shared" si="19" ref="S119:S133">N119/C119</f>
        <v>0.977736695422598</v>
      </c>
    </row>
    <row r="120" spans="1:20" ht="38.25" customHeight="1">
      <c r="A120" s="532" t="s">
        <v>209</v>
      </c>
      <c r="B120" s="375" t="s">
        <v>149</v>
      </c>
      <c r="C120" s="224">
        <f>F120</f>
        <v>114.2</v>
      </c>
      <c r="D120" s="219"/>
      <c r="E120" s="219"/>
      <c r="F120" s="219">
        <v>114.2</v>
      </c>
      <c r="G120" s="533"/>
      <c r="H120" s="224">
        <f>K120</f>
        <v>114.148</v>
      </c>
      <c r="I120" s="219"/>
      <c r="J120" s="219"/>
      <c r="K120" s="219">
        <v>114.148</v>
      </c>
      <c r="L120" s="534"/>
      <c r="M120" s="463">
        <f t="shared" si="18"/>
        <v>0.9995446584938703</v>
      </c>
      <c r="N120" s="224">
        <f>Q120</f>
        <v>114.148</v>
      </c>
      <c r="O120" s="219"/>
      <c r="P120" s="219"/>
      <c r="Q120" s="219">
        <v>114.148</v>
      </c>
      <c r="R120" s="464"/>
      <c r="S120" s="465">
        <f t="shared" si="19"/>
        <v>0.9995446584938703</v>
      </c>
      <c r="T120" s="472"/>
    </row>
    <row r="121" spans="1:20" ht="39.75" customHeight="1">
      <c r="A121" s="532" t="s">
        <v>189</v>
      </c>
      <c r="B121" s="375" t="s">
        <v>150</v>
      </c>
      <c r="C121" s="224">
        <f>F121</f>
        <v>163.055</v>
      </c>
      <c r="D121" s="219"/>
      <c r="E121" s="219"/>
      <c r="F121" s="219">
        <v>163.055</v>
      </c>
      <c r="G121" s="533"/>
      <c r="H121" s="224">
        <f>K121</f>
        <v>162.65</v>
      </c>
      <c r="I121" s="219"/>
      <c r="J121" s="219"/>
      <c r="K121" s="219">
        <v>162.65</v>
      </c>
      <c r="L121" s="534"/>
      <c r="M121" s="463">
        <f t="shared" si="18"/>
        <v>0.9975161755235963</v>
      </c>
      <c r="N121" s="224">
        <f>Q121</f>
        <v>162.65</v>
      </c>
      <c r="O121" s="219"/>
      <c r="P121" s="219"/>
      <c r="Q121" s="219">
        <v>162.65</v>
      </c>
      <c r="R121" s="464"/>
      <c r="S121" s="465">
        <f t="shared" si="19"/>
        <v>0.9975161755235963</v>
      </c>
      <c r="T121" s="472"/>
    </row>
    <row r="122" spans="1:20" ht="26.25" customHeight="1">
      <c r="A122" s="532" t="s">
        <v>207</v>
      </c>
      <c r="B122" s="375" t="s">
        <v>403</v>
      </c>
      <c r="C122" s="224">
        <f>F122</f>
        <v>58.45</v>
      </c>
      <c r="D122" s="219"/>
      <c r="E122" s="219"/>
      <c r="F122" s="219">
        <v>58.45</v>
      </c>
      <c r="G122" s="533"/>
      <c r="H122" s="224">
        <f>K122</f>
        <v>58.449</v>
      </c>
      <c r="I122" s="219"/>
      <c r="J122" s="219"/>
      <c r="K122" s="219">
        <v>58.449</v>
      </c>
      <c r="L122" s="534"/>
      <c r="M122" s="463">
        <f t="shared" si="18"/>
        <v>0.9999828913601367</v>
      </c>
      <c r="N122" s="224">
        <f>Q122</f>
        <v>58.449</v>
      </c>
      <c r="O122" s="219"/>
      <c r="P122" s="219"/>
      <c r="Q122" s="219">
        <v>58.449</v>
      </c>
      <c r="R122" s="500"/>
      <c r="S122" s="465">
        <f t="shared" si="19"/>
        <v>0.9999828913601367</v>
      </c>
      <c r="T122" s="472"/>
    </row>
    <row r="123" spans="1:20" ht="24.75" customHeight="1" thickBot="1">
      <c r="A123" s="535" t="s">
        <v>198</v>
      </c>
      <c r="B123" s="376" t="s">
        <v>404</v>
      </c>
      <c r="C123" s="536">
        <f>F123</f>
        <v>311.234</v>
      </c>
      <c r="D123" s="537"/>
      <c r="E123" s="537"/>
      <c r="F123" s="537">
        <v>311.234</v>
      </c>
      <c r="G123" s="538"/>
      <c r="H123" s="224">
        <f>K123</f>
        <v>297.289</v>
      </c>
      <c r="I123" s="219"/>
      <c r="J123" s="219"/>
      <c r="K123" s="219">
        <v>297.289</v>
      </c>
      <c r="L123" s="534"/>
      <c r="M123" s="463">
        <f t="shared" si="18"/>
        <v>0.955194483893148</v>
      </c>
      <c r="N123" s="224">
        <f>Q123</f>
        <v>297.289</v>
      </c>
      <c r="O123" s="219"/>
      <c r="P123" s="219"/>
      <c r="Q123" s="219">
        <v>297.289</v>
      </c>
      <c r="R123" s="539"/>
      <c r="S123" s="465">
        <f t="shared" si="19"/>
        <v>0.955194483893148</v>
      </c>
      <c r="T123" s="472"/>
    </row>
    <row r="124" spans="1:19" ht="51.75" customHeight="1" thickBot="1">
      <c r="A124" s="20" t="s">
        <v>206</v>
      </c>
      <c r="B124" s="578" t="s">
        <v>381</v>
      </c>
      <c r="C124" s="220">
        <f>C125+C127</f>
        <v>26690.545</v>
      </c>
      <c r="D124" s="221"/>
      <c r="E124" s="227"/>
      <c r="F124" s="221">
        <f>F125+F127</f>
        <v>26690.545</v>
      </c>
      <c r="G124" s="626"/>
      <c r="H124" s="220">
        <f>H125+H127</f>
        <v>26230.384000000002</v>
      </c>
      <c r="I124" s="221"/>
      <c r="J124" s="227"/>
      <c r="K124" s="221">
        <f>K125+K127</f>
        <v>26230.384000000002</v>
      </c>
      <c r="L124" s="227"/>
      <c r="M124" s="623">
        <f t="shared" si="18"/>
        <v>0.9827594003794229</v>
      </c>
      <c r="N124" s="220">
        <f>N125+N127</f>
        <v>26230.384000000002</v>
      </c>
      <c r="O124" s="221"/>
      <c r="P124" s="227"/>
      <c r="Q124" s="221">
        <f>Q125+Q127</f>
        <v>26230.384000000002</v>
      </c>
      <c r="R124" s="175"/>
      <c r="S124" s="304">
        <f t="shared" si="19"/>
        <v>0.9827594003794229</v>
      </c>
    </row>
    <row r="125" spans="1:19" ht="29.25" customHeight="1">
      <c r="A125" s="96" t="s">
        <v>233</v>
      </c>
      <c r="B125" s="453" t="s">
        <v>247</v>
      </c>
      <c r="C125" s="228">
        <f>C126</f>
        <v>1673.105</v>
      </c>
      <c r="D125" s="216"/>
      <c r="E125" s="216"/>
      <c r="F125" s="216">
        <f>F126</f>
        <v>1673.105</v>
      </c>
      <c r="G125" s="64"/>
      <c r="H125" s="95">
        <f>H126</f>
        <v>1547.518</v>
      </c>
      <c r="I125" s="90"/>
      <c r="J125" s="90"/>
      <c r="K125" s="90">
        <f>K126</f>
        <v>1547.518</v>
      </c>
      <c r="L125" s="274"/>
      <c r="M125" s="310">
        <f t="shared" si="18"/>
        <v>0.9249377654122126</v>
      </c>
      <c r="N125" s="95">
        <f>N126</f>
        <v>1547.518</v>
      </c>
      <c r="O125" s="90"/>
      <c r="P125" s="90"/>
      <c r="Q125" s="90">
        <f>Q126</f>
        <v>1547.518</v>
      </c>
      <c r="R125" s="274"/>
      <c r="S125" s="311">
        <f t="shared" si="19"/>
        <v>0.9249377654122126</v>
      </c>
    </row>
    <row r="126" spans="1:19" ht="96.75" customHeight="1">
      <c r="A126" s="17" t="s">
        <v>209</v>
      </c>
      <c r="B126" s="372" t="s">
        <v>325</v>
      </c>
      <c r="C126" s="118">
        <f>D126+E126+F126</f>
        <v>1673.105</v>
      </c>
      <c r="D126" s="219"/>
      <c r="E126" s="219"/>
      <c r="F126" s="219">
        <v>1673.105</v>
      </c>
      <c r="G126" s="412"/>
      <c r="H126" s="98">
        <f>K126</f>
        <v>1547.518</v>
      </c>
      <c r="I126" s="50"/>
      <c r="J126" s="50"/>
      <c r="K126" s="50">
        <v>1547.518</v>
      </c>
      <c r="L126" s="413"/>
      <c r="M126" s="419">
        <f t="shared" si="18"/>
        <v>0.9249377654122126</v>
      </c>
      <c r="N126" s="98">
        <f>Q126</f>
        <v>1547.518</v>
      </c>
      <c r="O126" s="50"/>
      <c r="P126" s="50"/>
      <c r="Q126" s="50">
        <v>1547.518</v>
      </c>
      <c r="R126" s="414"/>
      <c r="S126" s="418">
        <f t="shared" si="19"/>
        <v>0.9249377654122126</v>
      </c>
    </row>
    <row r="127" spans="1:19" ht="38.25" customHeight="1">
      <c r="A127" s="313" t="s">
        <v>253</v>
      </c>
      <c r="B127" s="595" t="s">
        <v>184</v>
      </c>
      <c r="C127" s="406">
        <f>C128</f>
        <v>25017.44</v>
      </c>
      <c r="D127" s="407"/>
      <c r="E127" s="407"/>
      <c r="F127" s="407">
        <f>F128</f>
        <v>25017.44</v>
      </c>
      <c r="G127" s="408"/>
      <c r="H127" s="409">
        <f>H128</f>
        <v>24682.866</v>
      </c>
      <c r="I127" s="312"/>
      <c r="J127" s="312"/>
      <c r="K127" s="312">
        <f>K128</f>
        <v>24682.866</v>
      </c>
      <c r="L127" s="410"/>
      <c r="M127" s="311">
        <f t="shared" si="18"/>
        <v>0.9866263694446755</v>
      </c>
      <c r="N127" s="409">
        <f>N128</f>
        <v>24682.866</v>
      </c>
      <c r="O127" s="312"/>
      <c r="P127" s="312"/>
      <c r="Q127" s="312">
        <f>Q128</f>
        <v>24682.866</v>
      </c>
      <c r="R127" s="411"/>
      <c r="S127" s="311">
        <f t="shared" si="19"/>
        <v>0.9866263694446755</v>
      </c>
    </row>
    <row r="128" spans="1:19" ht="49.5" customHeight="1" thickBot="1">
      <c r="A128" s="17" t="s">
        <v>209</v>
      </c>
      <c r="B128" s="372" t="s">
        <v>382</v>
      </c>
      <c r="C128" s="224">
        <f>F128</f>
        <v>25017.44</v>
      </c>
      <c r="D128" s="219"/>
      <c r="E128" s="219"/>
      <c r="F128" s="219">
        <v>25017.44</v>
      </c>
      <c r="G128" s="64"/>
      <c r="H128" s="98">
        <f>K128</f>
        <v>24682.866</v>
      </c>
      <c r="I128" s="161"/>
      <c r="J128" s="161"/>
      <c r="K128" s="50">
        <v>24682.866</v>
      </c>
      <c r="L128" s="274"/>
      <c r="M128" s="419">
        <f t="shared" si="18"/>
        <v>0.9866263694446755</v>
      </c>
      <c r="N128" s="98">
        <f>Q128</f>
        <v>24682.866</v>
      </c>
      <c r="O128" s="50"/>
      <c r="P128" s="50"/>
      <c r="Q128" s="50">
        <v>24682.866</v>
      </c>
      <c r="R128" s="274"/>
      <c r="S128" s="418">
        <f t="shared" si="19"/>
        <v>0.9866263694446755</v>
      </c>
    </row>
    <row r="129" spans="1:19" ht="66" customHeight="1" thickBot="1">
      <c r="A129" s="23" t="s">
        <v>193</v>
      </c>
      <c r="B129" s="373" t="s">
        <v>354</v>
      </c>
      <c r="C129" s="229">
        <f>C130+C131</f>
        <v>569.375</v>
      </c>
      <c r="D129" s="198"/>
      <c r="E129" s="230"/>
      <c r="F129" s="102">
        <f>F130+F131</f>
        <v>569.375</v>
      </c>
      <c r="G129" s="235"/>
      <c r="H129" s="229">
        <f>H130+H131</f>
        <v>569.375</v>
      </c>
      <c r="I129" s="198"/>
      <c r="J129" s="230"/>
      <c r="K129" s="102">
        <f>K130+K131</f>
        <v>569.375</v>
      </c>
      <c r="L129" s="230"/>
      <c r="M129" s="529">
        <f t="shared" si="18"/>
        <v>1</v>
      </c>
      <c r="N129" s="229">
        <f>N130+N131</f>
        <v>569.375</v>
      </c>
      <c r="O129" s="198"/>
      <c r="P129" s="230"/>
      <c r="Q129" s="102">
        <f>Q130+Q131</f>
        <v>569.375</v>
      </c>
      <c r="R129" s="269"/>
      <c r="S129" s="304">
        <f t="shared" si="19"/>
        <v>1</v>
      </c>
    </row>
    <row r="130" spans="1:20" ht="87" customHeight="1">
      <c r="A130" s="12" t="s">
        <v>209</v>
      </c>
      <c r="B130" s="380" t="s">
        <v>183</v>
      </c>
      <c r="C130" s="48">
        <f>D130+E130+F130</f>
        <v>385.328</v>
      </c>
      <c r="D130" s="44"/>
      <c r="E130" s="44"/>
      <c r="F130" s="44">
        <v>385.328</v>
      </c>
      <c r="G130" s="147"/>
      <c r="H130" s="307">
        <f>I130+J130+K130</f>
        <v>385.328</v>
      </c>
      <c r="I130" s="111"/>
      <c r="J130" s="111"/>
      <c r="K130" s="44">
        <v>385.328</v>
      </c>
      <c r="L130" s="141"/>
      <c r="M130" s="419">
        <f t="shared" si="18"/>
        <v>1</v>
      </c>
      <c r="N130" s="48">
        <f>O130+P130+Q130</f>
        <v>385.328</v>
      </c>
      <c r="O130" s="44"/>
      <c r="P130" s="44"/>
      <c r="Q130" s="44">
        <v>385.328</v>
      </c>
      <c r="R130" s="270"/>
      <c r="S130" s="418">
        <f t="shared" si="19"/>
        <v>1</v>
      </c>
      <c r="T130" s="474"/>
    </row>
    <row r="131" spans="1:19" ht="62.25" customHeight="1" thickBot="1">
      <c r="A131" s="41" t="s">
        <v>189</v>
      </c>
      <c r="B131" s="381" t="s">
        <v>219</v>
      </c>
      <c r="C131" s="70">
        <f>D131+E131+F131</f>
        <v>184.047</v>
      </c>
      <c r="D131" s="58"/>
      <c r="E131" s="58"/>
      <c r="F131" s="58">
        <v>184.047</v>
      </c>
      <c r="G131" s="151"/>
      <c r="H131" s="70">
        <f>I131+J131+K131</f>
        <v>184.047</v>
      </c>
      <c r="I131" s="58"/>
      <c r="J131" s="58"/>
      <c r="K131" s="58">
        <v>184.047</v>
      </c>
      <c r="L131" s="300"/>
      <c r="M131" s="419">
        <f t="shared" si="18"/>
        <v>1</v>
      </c>
      <c r="N131" s="70">
        <f>O131+P131+Q131</f>
        <v>184.047</v>
      </c>
      <c r="O131" s="58"/>
      <c r="P131" s="58"/>
      <c r="Q131" s="58">
        <v>184.047</v>
      </c>
      <c r="R131" s="275"/>
      <c r="S131" s="418">
        <f t="shared" si="19"/>
        <v>1</v>
      </c>
    </row>
    <row r="132" spans="1:19" ht="66" customHeight="1" thickBot="1">
      <c r="A132" s="23" t="s">
        <v>203</v>
      </c>
      <c r="B132" s="578" t="s">
        <v>342</v>
      </c>
      <c r="C132" s="229">
        <f>C133+C168</f>
        <v>706.923</v>
      </c>
      <c r="D132" s="231"/>
      <c r="E132" s="231"/>
      <c r="F132" s="231">
        <f>F133+F168</f>
        <v>706.923</v>
      </c>
      <c r="G132" s="232"/>
      <c r="H132" s="229">
        <f>H133+H168</f>
        <v>706.403</v>
      </c>
      <c r="I132" s="231"/>
      <c r="J132" s="231"/>
      <c r="K132" s="231">
        <f>K133+K168</f>
        <v>706.403</v>
      </c>
      <c r="L132" s="195"/>
      <c r="M132" s="529">
        <f t="shared" si="18"/>
        <v>0.9992644177654426</v>
      </c>
      <c r="N132" s="229">
        <f>N133+N168</f>
        <v>706.403</v>
      </c>
      <c r="O132" s="231"/>
      <c r="P132" s="231"/>
      <c r="Q132" s="231">
        <f>Q133+Q168</f>
        <v>706.403</v>
      </c>
      <c r="R132" s="257"/>
      <c r="S132" s="304">
        <f t="shared" si="19"/>
        <v>0.9992644177654426</v>
      </c>
    </row>
    <row r="133" spans="1:19" ht="39" customHeight="1">
      <c r="A133" s="68" t="s">
        <v>108</v>
      </c>
      <c r="B133" s="453" t="s">
        <v>240</v>
      </c>
      <c r="C133" s="564">
        <f>C134+C141+C145+C152+C156+C160+C164</f>
        <v>656.923</v>
      </c>
      <c r="D133" s="165"/>
      <c r="E133" s="165"/>
      <c r="F133" s="565">
        <f>F134+F141+F145+F152+F156+F160+F164</f>
        <v>656.923</v>
      </c>
      <c r="G133" s="168"/>
      <c r="H133" s="186">
        <f>H134+H141+H145+H152+H156+H160+H164</f>
        <v>656.403</v>
      </c>
      <c r="I133" s="169"/>
      <c r="J133" s="169"/>
      <c r="K133" s="186">
        <f>K134+K141+K145+K152+K156+K160+K164</f>
        <v>656.403</v>
      </c>
      <c r="L133" s="184"/>
      <c r="M133" s="311">
        <f t="shared" si="18"/>
        <v>0.9992084308206594</v>
      </c>
      <c r="N133" s="351">
        <f>N134+N141+N145+N152+N156+N160+N164</f>
        <v>656.403</v>
      </c>
      <c r="O133" s="169"/>
      <c r="P133" s="169"/>
      <c r="Q133" s="186">
        <f>Q134+Q141+Q145+Q152+Q156+Q160+Q164</f>
        <v>656.403</v>
      </c>
      <c r="R133" s="276"/>
      <c r="S133" s="311">
        <f t="shared" si="19"/>
        <v>0.9992084308206594</v>
      </c>
    </row>
    <row r="134" spans="1:19" ht="21.75" customHeight="1">
      <c r="A134" s="7" t="s">
        <v>209</v>
      </c>
      <c r="B134" s="382" t="s">
        <v>220</v>
      </c>
      <c r="C134" s="139">
        <f>C135+C136+C137+C138+C139+C140</f>
        <v>166.04</v>
      </c>
      <c r="D134" s="137"/>
      <c r="E134" s="140"/>
      <c r="F134" s="137">
        <f>F135+F136+F137+F138+F139+F140</f>
        <v>166.04</v>
      </c>
      <c r="G134" s="566"/>
      <c r="H134" s="144">
        <f>H135+H136+H137+H138+H139+H140</f>
        <v>165.573</v>
      </c>
      <c r="I134" s="137"/>
      <c r="J134" s="140"/>
      <c r="K134" s="137">
        <f>K135+K136+K137+K138+K139+K140</f>
        <v>165.573</v>
      </c>
      <c r="L134" s="140"/>
      <c r="M134" s="420">
        <f aca="true" t="shared" si="20" ref="M134:M167">H134/C134</f>
        <v>0.9971874247169358</v>
      </c>
      <c r="N134" s="144">
        <f>N135+N136+N137+N138+N139+N140</f>
        <v>165.573</v>
      </c>
      <c r="O134" s="137"/>
      <c r="P134" s="140"/>
      <c r="Q134" s="137">
        <f>Q135+Q136+Q137+Q138+Q139+Q140</f>
        <v>165.573</v>
      </c>
      <c r="R134" s="267"/>
      <c r="S134" s="305">
        <f aca="true" t="shared" si="21" ref="S134:S167">N134/C134</f>
        <v>0.9971874247169358</v>
      </c>
    </row>
    <row r="135" spans="1:19" ht="25.5" customHeight="1">
      <c r="A135" s="7" t="s">
        <v>210</v>
      </c>
      <c r="B135" s="63" t="s">
        <v>343</v>
      </c>
      <c r="C135" s="92">
        <f>D135+E135+F135</f>
        <v>68.23</v>
      </c>
      <c r="D135" s="99"/>
      <c r="E135" s="99"/>
      <c r="F135" s="99">
        <v>68.23</v>
      </c>
      <c r="G135" s="47"/>
      <c r="H135" s="115">
        <f>I135+J135+K135</f>
        <v>68.17</v>
      </c>
      <c r="I135" s="99"/>
      <c r="J135" s="99"/>
      <c r="K135" s="99">
        <v>68.17</v>
      </c>
      <c r="L135" s="143"/>
      <c r="M135" s="419">
        <f t="shared" si="20"/>
        <v>0.9991206214275246</v>
      </c>
      <c r="N135" s="92">
        <f>O135+P135+Q135</f>
        <v>68.17</v>
      </c>
      <c r="O135" s="99"/>
      <c r="P135" s="99"/>
      <c r="Q135" s="99">
        <v>68.17</v>
      </c>
      <c r="R135" s="267"/>
      <c r="S135" s="418">
        <f t="shared" si="21"/>
        <v>0.9991206214275246</v>
      </c>
    </row>
    <row r="136" spans="1:19" ht="17.25" customHeight="1">
      <c r="A136" s="7" t="s">
        <v>211</v>
      </c>
      <c r="B136" s="314" t="s">
        <v>344</v>
      </c>
      <c r="C136" s="92">
        <f>F136</f>
        <v>10.4</v>
      </c>
      <c r="D136" s="99"/>
      <c r="E136" s="99"/>
      <c r="F136" s="99">
        <v>10.4</v>
      </c>
      <c r="G136" s="47"/>
      <c r="H136" s="115">
        <f>I136+J136+K136</f>
        <v>10.393</v>
      </c>
      <c r="I136" s="99"/>
      <c r="J136" s="99"/>
      <c r="K136" s="99">
        <v>10.393</v>
      </c>
      <c r="L136" s="143"/>
      <c r="M136" s="419">
        <f t="shared" si="20"/>
        <v>0.9993269230769231</v>
      </c>
      <c r="N136" s="92">
        <f>O136+P136+Q136</f>
        <v>10.393</v>
      </c>
      <c r="O136" s="99"/>
      <c r="P136" s="99"/>
      <c r="Q136" s="99">
        <v>10.393</v>
      </c>
      <c r="R136" s="267"/>
      <c r="S136" s="418">
        <f t="shared" si="21"/>
        <v>0.9993269230769231</v>
      </c>
    </row>
    <row r="137" spans="1:19" ht="22.5" customHeight="1">
      <c r="A137" s="7" t="s">
        <v>190</v>
      </c>
      <c r="B137" s="314" t="s">
        <v>345</v>
      </c>
      <c r="C137" s="92">
        <f>F137</f>
        <v>30.69</v>
      </c>
      <c r="D137" s="99"/>
      <c r="E137" s="99"/>
      <c r="F137" s="99">
        <v>30.69</v>
      </c>
      <c r="G137" s="47"/>
      <c r="H137" s="115">
        <f>I137+J137+K137</f>
        <v>30.68</v>
      </c>
      <c r="I137" s="99"/>
      <c r="J137" s="99"/>
      <c r="K137" s="99">
        <v>30.68</v>
      </c>
      <c r="L137" s="143"/>
      <c r="M137" s="419">
        <f t="shared" si="20"/>
        <v>0.9996741609644835</v>
      </c>
      <c r="N137" s="92">
        <f>O137+P137+Q137</f>
        <v>30.68</v>
      </c>
      <c r="O137" s="99"/>
      <c r="P137" s="99"/>
      <c r="Q137" s="99">
        <v>30.68</v>
      </c>
      <c r="R137" s="267"/>
      <c r="S137" s="418">
        <f t="shared" si="21"/>
        <v>0.9996741609644835</v>
      </c>
    </row>
    <row r="138" spans="1:19" ht="25.5" customHeight="1">
      <c r="A138" s="7" t="s">
        <v>196</v>
      </c>
      <c r="B138" s="314" t="s">
        <v>346</v>
      </c>
      <c r="C138" s="92">
        <f>F138</f>
        <v>51.94</v>
      </c>
      <c r="D138" s="99"/>
      <c r="E138" s="99"/>
      <c r="F138" s="99">
        <v>51.94</v>
      </c>
      <c r="G138" s="47"/>
      <c r="H138" s="115">
        <f>I138+J138+K138</f>
        <v>51.94</v>
      </c>
      <c r="I138" s="99"/>
      <c r="J138" s="99"/>
      <c r="K138" s="99">
        <v>51.94</v>
      </c>
      <c r="L138" s="143"/>
      <c r="M138" s="419">
        <f t="shared" si="20"/>
        <v>1</v>
      </c>
      <c r="N138" s="92">
        <f>O138+P138+Q138</f>
        <v>51.94</v>
      </c>
      <c r="O138" s="99"/>
      <c r="P138" s="99"/>
      <c r="Q138" s="99">
        <v>51.94</v>
      </c>
      <c r="R138" s="267"/>
      <c r="S138" s="418">
        <f t="shared" si="21"/>
        <v>1</v>
      </c>
    </row>
    <row r="139" spans="1:19" ht="15.75" customHeight="1">
      <c r="A139" s="7" t="s">
        <v>215</v>
      </c>
      <c r="B139" s="314" t="s">
        <v>318</v>
      </c>
      <c r="C139" s="92">
        <f>F139</f>
        <v>3.47</v>
      </c>
      <c r="D139" s="99"/>
      <c r="E139" s="99"/>
      <c r="F139" s="99">
        <v>3.47</v>
      </c>
      <c r="G139" s="47"/>
      <c r="H139" s="115">
        <f>I139+J139+K139</f>
        <v>3.08</v>
      </c>
      <c r="I139" s="99"/>
      <c r="J139" s="99"/>
      <c r="K139" s="99">
        <v>3.08</v>
      </c>
      <c r="L139" s="143"/>
      <c r="M139" s="419">
        <f t="shared" si="20"/>
        <v>0.887608069164265</v>
      </c>
      <c r="N139" s="92">
        <f>O139+P139+Q139</f>
        <v>3.08</v>
      </c>
      <c r="O139" s="99"/>
      <c r="P139" s="99"/>
      <c r="Q139" s="99">
        <v>3.08</v>
      </c>
      <c r="R139" s="267"/>
      <c r="S139" s="418">
        <f t="shared" si="21"/>
        <v>0.887608069164265</v>
      </c>
    </row>
    <row r="140" spans="1:19" ht="28.5" customHeight="1">
      <c r="A140" s="7" t="s">
        <v>241</v>
      </c>
      <c r="B140" s="383" t="s">
        <v>319</v>
      </c>
      <c r="C140" s="113">
        <f>F140</f>
        <v>1.31</v>
      </c>
      <c r="D140" s="111"/>
      <c r="E140" s="141"/>
      <c r="F140" s="99">
        <v>1.31</v>
      </c>
      <c r="G140" s="47"/>
      <c r="H140" s="115">
        <f>K140</f>
        <v>1.31</v>
      </c>
      <c r="I140" s="99"/>
      <c r="J140" s="143"/>
      <c r="K140" s="99">
        <v>1.31</v>
      </c>
      <c r="L140" s="143"/>
      <c r="M140" s="419">
        <f t="shared" si="20"/>
        <v>1</v>
      </c>
      <c r="N140" s="115">
        <f>Q140</f>
        <v>1.31</v>
      </c>
      <c r="O140" s="99"/>
      <c r="P140" s="143"/>
      <c r="Q140" s="99">
        <v>1.31</v>
      </c>
      <c r="R140" s="267"/>
      <c r="S140" s="418">
        <f t="shared" si="21"/>
        <v>1</v>
      </c>
    </row>
    <row r="141" spans="1:19" ht="15" customHeight="1">
      <c r="A141" s="7" t="s">
        <v>189</v>
      </c>
      <c r="B141" s="382" t="s">
        <v>221</v>
      </c>
      <c r="C141" s="139">
        <f>C142+C143+C144</f>
        <v>119.511</v>
      </c>
      <c r="D141" s="137"/>
      <c r="E141" s="140"/>
      <c r="F141" s="137">
        <f>F142+F143+F144</f>
        <v>119.511</v>
      </c>
      <c r="G141" s="47"/>
      <c r="H141" s="144">
        <f>H142+H143+H144</f>
        <v>119.51000000000002</v>
      </c>
      <c r="I141" s="137"/>
      <c r="J141" s="140"/>
      <c r="K141" s="137">
        <f>K142+K143+K144</f>
        <v>119.51000000000002</v>
      </c>
      <c r="L141" s="140"/>
      <c r="M141" s="420">
        <f t="shared" si="20"/>
        <v>0.9999916325693872</v>
      </c>
      <c r="N141" s="144">
        <f>N142+N143+N144</f>
        <v>119.51000000000002</v>
      </c>
      <c r="O141" s="137"/>
      <c r="P141" s="140"/>
      <c r="Q141" s="137">
        <f>Q142+Q143+Q144</f>
        <v>119.51000000000002</v>
      </c>
      <c r="R141" s="267"/>
      <c r="S141" s="305">
        <f t="shared" si="21"/>
        <v>0.9999916325693872</v>
      </c>
    </row>
    <row r="142" spans="1:19" ht="26.25" customHeight="1">
      <c r="A142" s="7" t="s">
        <v>200</v>
      </c>
      <c r="B142" s="63" t="s">
        <v>343</v>
      </c>
      <c r="C142" s="110">
        <f>F142</f>
        <v>80.181</v>
      </c>
      <c r="D142" s="99"/>
      <c r="E142" s="99"/>
      <c r="F142" s="99">
        <v>80.181</v>
      </c>
      <c r="G142" s="47"/>
      <c r="H142" s="115">
        <f>I142+J142+K142</f>
        <v>80.18</v>
      </c>
      <c r="I142" s="137"/>
      <c r="J142" s="137"/>
      <c r="K142" s="99">
        <v>80.18</v>
      </c>
      <c r="L142" s="140"/>
      <c r="M142" s="419">
        <f t="shared" si="20"/>
        <v>0.9999875282174082</v>
      </c>
      <c r="N142" s="92">
        <f>O142+P142+Q142</f>
        <v>80.18</v>
      </c>
      <c r="O142" s="137"/>
      <c r="P142" s="137"/>
      <c r="Q142" s="99">
        <v>80.18</v>
      </c>
      <c r="R142" s="267"/>
      <c r="S142" s="418">
        <f t="shared" si="21"/>
        <v>0.9999875282174082</v>
      </c>
    </row>
    <row r="143" spans="1:19" ht="14.25" customHeight="1">
      <c r="A143" s="7" t="s">
        <v>191</v>
      </c>
      <c r="B143" s="314" t="s">
        <v>344</v>
      </c>
      <c r="C143" s="110">
        <f>F143</f>
        <v>8.65</v>
      </c>
      <c r="D143" s="99"/>
      <c r="E143" s="99"/>
      <c r="F143" s="99">
        <v>8.65</v>
      </c>
      <c r="G143" s="47"/>
      <c r="H143" s="115">
        <f>I143+J143+K143</f>
        <v>8.65</v>
      </c>
      <c r="I143" s="137"/>
      <c r="J143" s="137"/>
      <c r="K143" s="99">
        <v>8.65</v>
      </c>
      <c r="L143" s="140"/>
      <c r="M143" s="419">
        <f t="shared" si="20"/>
        <v>1</v>
      </c>
      <c r="N143" s="92">
        <f>O143+P143+Q143</f>
        <v>8.65</v>
      </c>
      <c r="O143" s="137"/>
      <c r="P143" s="137"/>
      <c r="Q143" s="99">
        <v>8.65</v>
      </c>
      <c r="R143" s="267"/>
      <c r="S143" s="418">
        <f t="shared" si="21"/>
        <v>1</v>
      </c>
    </row>
    <row r="144" spans="1:19" ht="24" customHeight="1">
      <c r="A144" s="7" t="s">
        <v>246</v>
      </c>
      <c r="B144" s="314" t="s">
        <v>345</v>
      </c>
      <c r="C144" s="110">
        <f>F144</f>
        <v>30.68</v>
      </c>
      <c r="D144" s="99"/>
      <c r="E144" s="99"/>
      <c r="F144" s="99">
        <v>30.68</v>
      </c>
      <c r="G144" s="47"/>
      <c r="H144" s="115">
        <f>I144+J144+K144</f>
        <v>30.68</v>
      </c>
      <c r="I144" s="137"/>
      <c r="J144" s="137"/>
      <c r="K144" s="99">
        <v>30.68</v>
      </c>
      <c r="L144" s="140"/>
      <c r="M144" s="419">
        <f t="shared" si="20"/>
        <v>1</v>
      </c>
      <c r="N144" s="92">
        <f>O144+P144+Q144</f>
        <v>30.68</v>
      </c>
      <c r="O144" s="137"/>
      <c r="P144" s="137"/>
      <c r="Q144" s="99">
        <v>30.68</v>
      </c>
      <c r="R144" s="267"/>
      <c r="S144" s="418">
        <f t="shared" si="21"/>
        <v>1</v>
      </c>
    </row>
    <row r="145" spans="1:19" ht="14.25" customHeight="1">
      <c r="A145" s="7" t="s">
        <v>207</v>
      </c>
      <c r="B145" s="382" t="s">
        <v>347</v>
      </c>
      <c r="C145" s="139">
        <f>C146+C147+C148+C149+C150+C151</f>
        <v>158.12</v>
      </c>
      <c r="D145" s="99"/>
      <c r="E145" s="143"/>
      <c r="F145" s="137">
        <f>F146+F147+F148+F149+F150+F151</f>
        <v>158.12</v>
      </c>
      <c r="G145" s="47"/>
      <c r="H145" s="144">
        <f>H146+H147+H148+H149+H150+H151</f>
        <v>158.12</v>
      </c>
      <c r="I145" s="99"/>
      <c r="J145" s="143"/>
      <c r="K145" s="137">
        <f>K146+K147+K148+K149+K150+K151</f>
        <v>158.12</v>
      </c>
      <c r="L145" s="140"/>
      <c r="M145" s="420">
        <f t="shared" si="20"/>
        <v>1</v>
      </c>
      <c r="N145" s="144">
        <f>N146+N147+N148+N149+N150+N151</f>
        <v>158.12</v>
      </c>
      <c r="O145" s="99"/>
      <c r="P145" s="143"/>
      <c r="Q145" s="137">
        <f>Q146+Q147+Q148+Q149+Q150+Q151</f>
        <v>158.12</v>
      </c>
      <c r="R145" s="267"/>
      <c r="S145" s="305">
        <f t="shared" si="21"/>
        <v>1</v>
      </c>
    </row>
    <row r="146" spans="1:19" ht="26.25" customHeight="1">
      <c r="A146" s="7" t="s">
        <v>194</v>
      </c>
      <c r="B146" s="63" t="s">
        <v>343</v>
      </c>
      <c r="C146" s="92">
        <f>D146+E146+F146</f>
        <v>55.7</v>
      </c>
      <c r="D146" s="137"/>
      <c r="E146" s="137"/>
      <c r="F146" s="99">
        <v>55.7</v>
      </c>
      <c r="G146" s="47"/>
      <c r="H146" s="115">
        <f aca="true" t="shared" si="22" ref="H146:H151">I146+J146+K146</f>
        <v>55.7</v>
      </c>
      <c r="I146" s="137"/>
      <c r="J146" s="137"/>
      <c r="K146" s="99">
        <v>55.7</v>
      </c>
      <c r="L146" s="140"/>
      <c r="M146" s="419">
        <f t="shared" si="20"/>
        <v>1</v>
      </c>
      <c r="N146" s="92">
        <f aca="true" t="shared" si="23" ref="N146:N151">O146+P146+Q146</f>
        <v>55.7</v>
      </c>
      <c r="O146" s="137"/>
      <c r="P146" s="137"/>
      <c r="Q146" s="99">
        <v>55.7</v>
      </c>
      <c r="R146" s="267"/>
      <c r="S146" s="418">
        <f t="shared" si="21"/>
        <v>1</v>
      </c>
    </row>
    <row r="147" spans="1:19" ht="14.25" customHeight="1">
      <c r="A147" s="7" t="s">
        <v>224</v>
      </c>
      <c r="B147" s="314" t="s">
        <v>344</v>
      </c>
      <c r="C147" s="92">
        <f>D147+E147+F147</f>
        <v>8.66</v>
      </c>
      <c r="D147" s="99"/>
      <c r="E147" s="99"/>
      <c r="F147" s="99">
        <v>8.66</v>
      </c>
      <c r="G147" s="47"/>
      <c r="H147" s="115">
        <f t="shared" si="22"/>
        <v>8.66</v>
      </c>
      <c r="I147" s="99"/>
      <c r="J147" s="99"/>
      <c r="K147" s="99">
        <v>8.66</v>
      </c>
      <c r="L147" s="143"/>
      <c r="M147" s="419">
        <f t="shared" si="20"/>
        <v>1</v>
      </c>
      <c r="N147" s="92">
        <f t="shared" si="23"/>
        <v>8.66</v>
      </c>
      <c r="O147" s="99"/>
      <c r="P147" s="99"/>
      <c r="Q147" s="99">
        <v>8.66</v>
      </c>
      <c r="R147" s="267"/>
      <c r="S147" s="418">
        <f t="shared" si="21"/>
        <v>1</v>
      </c>
    </row>
    <row r="148" spans="1:19" ht="24" customHeight="1">
      <c r="A148" s="7" t="s">
        <v>225</v>
      </c>
      <c r="B148" s="314" t="s">
        <v>345</v>
      </c>
      <c r="C148" s="92">
        <f>F148</f>
        <v>30.68</v>
      </c>
      <c r="D148" s="99"/>
      <c r="E148" s="99"/>
      <c r="F148" s="99">
        <v>30.68</v>
      </c>
      <c r="G148" s="47"/>
      <c r="H148" s="249">
        <f t="shared" si="22"/>
        <v>30.68</v>
      </c>
      <c r="I148" s="121"/>
      <c r="J148" s="121"/>
      <c r="K148" s="99">
        <v>30.68</v>
      </c>
      <c r="L148" s="143"/>
      <c r="M148" s="419">
        <f t="shared" si="20"/>
        <v>1</v>
      </c>
      <c r="N148" s="48">
        <f t="shared" si="23"/>
        <v>30.68</v>
      </c>
      <c r="O148" s="121"/>
      <c r="P148" s="121"/>
      <c r="Q148" s="99">
        <v>30.68</v>
      </c>
      <c r="R148" s="267"/>
      <c r="S148" s="418">
        <f t="shared" si="21"/>
        <v>1</v>
      </c>
    </row>
    <row r="149" spans="1:19" ht="26.25" customHeight="1">
      <c r="A149" s="7" t="s">
        <v>226</v>
      </c>
      <c r="B149" s="314" t="s">
        <v>346</v>
      </c>
      <c r="C149" s="92">
        <f>F149</f>
        <v>51.94</v>
      </c>
      <c r="D149" s="99"/>
      <c r="E149" s="99"/>
      <c r="F149" s="99">
        <v>51.94</v>
      </c>
      <c r="G149" s="47"/>
      <c r="H149" s="249">
        <f t="shared" si="22"/>
        <v>51.94</v>
      </c>
      <c r="I149" s="121"/>
      <c r="J149" s="121"/>
      <c r="K149" s="99">
        <v>51.94</v>
      </c>
      <c r="L149" s="143"/>
      <c r="M149" s="419">
        <f>H149/C149</f>
        <v>1</v>
      </c>
      <c r="N149" s="324">
        <f t="shared" si="23"/>
        <v>51.94</v>
      </c>
      <c r="O149" s="121"/>
      <c r="P149" s="121"/>
      <c r="Q149" s="99">
        <v>51.94</v>
      </c>
      <c r="R149" s="267"/>
      <c r="S149" s="418">
        <f t="shared" si="21"/>
        <v>1</v>
      </c>
    </row>
    <row r="150" spans="1:19" ht="14.25" customHeight="1">
      <c r="A150" s="7" t="s">
        <v>348</v>
      </c>
      <c r="B150" s="314" t="s">
        <v>37</v>
      </c>
      <c r="C150" s="92">
        <f>F150</f>
        <v>9.83</v>
      </c>
      <c r="D150" s="99"/>
      <c r="E150" s="99"/>
      <c r="F150" s="99">
        <v>9.83</v>
      </c>
      <c r="G150" s="47"/>
      <c r="H150" s="249">
        <f t="shared" si="22"/>
        <v>9.83</v>
      </c>
      <c r="I150" s="121"/>
      <c r="J150" s="121"/>
      <c r="K150" s="99">
        <v>9.83</v>
      </c>
      <c r="L150" s="143"/>
      <c r="M150" s="419">
        <f t="shared" si="20"/>
        <v>1</v>
      </c>
      <c r="N150" s="48">
        <f t="shared" si="23"/>
        <v>9.83</v>
      </c>
      <c r="O150" s="121"/>
      <c r="P150" s="121"/>
      <c r="Q150" s="99">
        <v>9.83</v>
      </c>
      <c r="R150" s="267"/>
      <c r="S150" s="418">
        <f t="shared" si="21"/>
        <v>1</v>
      </c>
    </row>
    <row r="151" spans="1:19" ht="24.75" customHeight="1">
      <c r="A151" s="7" t="s">
        <v>36</v>
      </c>
      <c r="B151" s="383" t="s">
        <v>319</v>
      </c>
      <c r="C151" s="92">
        <f>F151</f>
        <v>1.31</v>
      </c>
      <c r="D151" s="99"/>
      <c r="E151" s="99"/>
      <c r="F151" s="99">
        <v>1.31</v>
      </c>
      <c r="G151" s="47"/>
      <c r="H151" s="249">
        <f t="shared" si="22"/>
        <v>1.31</v>
      </c>
      <c r="I151" s="121"/>
      <c r="J151" s="121"/>
      <c r="K151" s="99">
        <v>1.31</v>
      </c>
      <c r="L151" s="143"/>
      <c r="M151" s="419">
        <f t="shared" si="20"/>
        <v>1</v>
      </c>
      <c r="N151" s="48">
        <f t="shared" si="23"/>
        <v>1.31</v>
      </c>
      <c r="O151" s="121"/>
      <c r="P151" s="121"/>
      <c r="Q151" s="99">
        <v>1.31</v>
      </c>
      <c r="R151" s="267"/>
      <c r="S151" s="418">
        <f t="shared" si="21"/>
        <v>1</v>
      </c>
    </row>
    <row r="152" spans="1:19" ht="25.5" customHeight="1">
      <c r="A152" s="7" t="s">
        <v>198</v>
      </c>
      <c r="B152" s="382" t="s">
        <v>349</v>
      </c>
      <c r="C152" s="162">
        <f>C153+C154+C155</f>
        <v>73.19200000000001</v>
      </c>
      <c r="D152" s="137"/>
      <c r="E152" s="140"/>
      <c r="F152" s="155">
        <f>F153+F154+F155</f>
        <v>73.19200000000001</v>
      </c>
      <c r="G152" s="47"/>
      <c r="H152" s="145">
        <f>H153+H154+H155</f>
        <v>73.16</v>
      </c>
      <c r="I152" s="137"/>
      <c r="J152" s="140"/>
      <c r="K152" s="155">
        <f>K153+K154+K155</f>
        <v>73.16</v>
      </c>
      <c r="L152" s="143"/>
      <c r="M152" s="420">
        <f t="shared" si="20"/>
        <v>0.9995627937479504</v>
      </c>
      <c r="N152" s="145">
        <f>N153+N154+N155</f>
        <v>73.16</v>
      </c>
      <c r="O152" s="137"/>
      <c r="P152" s="140"/>
      <c r="Q152" s="155">
        <f>Q153+Q154+Q155</f>
        <v>73.16</v>
      </c>
      <c r="R152" s="267"/>
      <c r="S152" s="305">
        <f t="shared" si="21"/>
        <v>0.9995627937479504</v>
      </c>
    </row>
    <row r="153" spans="1:19" ht="25.5" customHeight="1">
      <c r="A153" s="7" t="s">
        <v>195</v>
      </c>
      <c r="B153" s="63" t="s">
        <v>343</v>
      </c>
      <c r="C153" s="92">
        <f>F153</f>
        <v>30.23</v>
      </c>
      <c r="D153" s="99"/>
      <c r="E153" s="99"/>
      <c r="F153" s="99">
        <v>30.23</v>
      </c>
      <c r="G153" s="47"/>
      <c r="H153" s="249">
        <f>I153+J153+K153</f>
        <v>30.2</v>
      </c>
      <c r="I153" s="121"/>
      <c r="J153" s="121"/>
      <c r="K153" s="121">
        <v>30.2</v>
      </c>
      <c r="L153" s="143"/>
      <c r="M153" s="419">
        <f t="shared" si="20"/>
        <v>0.9990076083360899</v>
      </c>
      <c r="N153" s="48">
        <f>O153+P153+Q153</f>
        <v>30.2</v>
      </c>
      <c r="O153" s="121"/>
      <c r="P153" s="121"/>
      <c r="Q153" s="121">
        <v>30.2</v>
      </c>
      <c r="R153" s="267"/>
      <c r="S153" s="418">
        <f t="shared" si="21"/>
        <v>0.9990076083360899</v>
      </c>
    </row>
    <row r="154" spans="1:19" ht="23.25" customHeight="1">
      <c r="A154" s="7" t="s">
        <v>217</v>
      </c>
      <c r="B154" s="314" t="s">
        <v>345</v>
      </c>
      <c r="C154" s="92">
        <f>F154</f>
        <v>37</v>
      </c>
      <c r="D154" s="99"/>
      <c r="E154" s="99"/>
      <c r="F154" s="99">
        <v>37</v>
      </c>
      <c r="G154" s="47"/>
      <c r="H154" s="249">
        <f>I154+J154+K154</f>
        <v>37</v>
      </c>
      <c r="I154" s="121"/>
      <c r="J154" s="121"/>
      <c r="K154" s="99">
        <v>37</v>
      </c>
      <c r="L154" s="143"/>
      <c r="M154" s="419">
        <f t="shared" si="20"/>
        <v>1</v>
      </c>
      <c r="N154" s="48">
        <f>O154+P154+Q154</f>
        <v>37</v>
      </c>
      <c r="O154" s="121"/>
      <c r="P154" s="121"/>
      <c r="Q154" s="99">
        <v>37</v>
      </c>
      <c r="R154" s="267"/>
      <c r="S154" s="418">
        <f t="shared" si="21"/>
        <v>1</v>
      </c>
    </row>
    <row r="155" spans="1:19" ht="24.75" customHeight="1">
      <c r="A155" s="7" t="s">
        <v>38</v>
      </c>
      <c r="B155" s="314" t="s">
        <v>39</v>
      </c>
      <c r="C155" s="92">
        <f>F155</f>
        <v>5.962</v>
      </c>
      <c r="D155" s="99"/>
      <c r="E155" s="143"/>
      <c r="F155" s="99">
        <v>5.962</v>
      </c>
      <c r="G155" s="47"/>
      <c r="H155" s="249">
        <f>I155+J155+K155</f>
        <v>5.96</v>
      </c>
      <c r="I155" s="121"/>
      <c r="J155" s="121"/>
      <c r="K155" s="99">
        <v>5.96</v>
      </c>
      <c r="L155" s="143"/>
      <c r="M155" s="419">
        <f t="shared" si="20"/>
        <v>0.9996645420999665</v>
      </c>
      <c r="N155" s="48">
        <f>O155+P155+Q155</f>
        <v>5.96</v>
      </c>
      <c r="O155" s="121"/>
      <c r="P155" s="121"/>
      <c r="Q155" s="99">
        <v>5.96</v>
      </c>
      <c r="R155" s="267"/>
      <c r="S155" s="418">
        <f t="shared" si="21"/>
        <v>0.9996645420999665</v>
      </c>
    </row>
    <row r="156" spans="1:19" ht="23.25" customHeight="1">
      <c r="A156" s="7" t="s">
        <v>199</v>
      </c>
      <c r="B156" s="382" t="s">
        <v>350</v>
      </c>
      <c r="C156" s="162">
        <f>C157+C158+C159</f>
        <v>97.42</v>
      </c>
      <c r="D156" s="99"/>
      <c r="E156" s="143"/>
      <c r="F156" s="155">
        <f>F157+F158+F159</f>
        <v>97.42</v>
      </c>
      <c r="G156" s="47"/>
      <c r="H156" s="145">
        <f>H157+H158+H159</f>
        <v>97.41</v>
      </c>
      <c r="I156" s="99"/>
      <c r="J156" s="143"/>
      <c r="K156" s="155">
        <f>K157+K158+K159</f>
        <v>97.41</v>
      </c>
      <c r="L156" s="143"/>
      <c r="M156" s="420">
        <f t="shared" si="20"/>
        <v>0.9998973516731676</v>
      </c>
      <c r="N156" s="145">
        <f>N157+N158+N159</f>
        <v>97.41</v>
      </c>
      <c r="O156" s="99"/>
      <c r="P156" s="143"/>
      <c r="Q156" s="155">
        <f>Q157+Q158+Q159</f>
        <v>97.41</v>
      </c>
      <c r="R156" s="267"/>
      <c r="S156" s="305">
        <f t="shared" si="21"/>
        <v>0.9998973516731676</v>
      </c>
    </row>
    <row r="157" spans="1:19" ht="25.5" customHeight="1">
      <c r="A157" s="7" t="s">
        <v>216</v>
      </c>
      <c r="B157" s="63" t="s">
        <v>343</v>
      </c>
      <c r="C157" s="92">
        <f>F157</f>
        <v>57.56</v>
      </c>
      <c r="D157" s="99"/>
      <c r="E157" s="99"/>
      <c r="F157" s="99">
        <v>57.56</v>
      </c>
      <c r="G157" s="47"/>
      <c r="H157" s="249">
        <f>I157+J157+K157</f>
        <v>57.55</v>
      </c>
      <c r="I157" s="121"/>
      <c r="J157" s="121"/>
      <c r="K157" s="121">
        <v>57.55</v>
      </c>
      <c r="L157" s="143"/>
      <c r="M157" s="419">
        <f t="shared" si="20"/>
        <v>0.9998262682418345</v>
      </c>
      <c r="N157" s="48">
        <f>O157+P157+Q157</f>
        <v>57.55</v>
      </c>
      <c r="O157" s="121"/>
      <c r="P157" s="121"/>
      <c r="Q157" s="121">
        <v>57.55</v>
      </c>
      <c r="R157" s="267"/>
      <c r="S157" s="418">
        <f t="shared" si="21"/>
        <v>0.9998262682418345</v>
      </c>
    </row>
    <row r="158" spans="1:19" ht="24" customHeight="1">
      <c r="A158" s="7" t="s">
        <v>244</v>
      </c>
      <c r="B158" s="314" t="s">
        <v>345</v>
      </c>
      <c r="C158" s="92">
        <f>F158</f>
        <v>37</v>
      </c>
      <c r="D158" s="99"/>
      <c r="E158" s="99"/>
      <c r="F158" s="99">
        <v>37</v>
      </c>
      <c r="G158" s="47"/>
      <c r="H158" s="249">
        <f>I158+J158+K158</f>
        <v>37</v>
      </c>
      <c r="I158" s="121"/>
      <c r="J158" s="121"/>
      <c r="K158" s="99">
        <v>37</v>
      </c>
      <c r="L158" s="143"/>
      <c r="M158" s="419">
        <f t="shared" si="20"/>
        <v>1</v>
      </c>
      <c r="N158" s="48">
        <f>O158+P158+Q158</f>
        <v>37</v>
      </c>
      <c r="O158" s="121"/>
      <c r="P158" s="121"/>
      <c r="Q158" s="99">
        <v>37</v>
      </c>
      <c r="R158" s="267"/>
      <c r="S158" s="418">
        <f t="shared" si="21"/>
        <v>1</v>
      </c>
    </row>
    <row r="159" spans="1:19" ht="24" customHeight="1">
      <c r="A159" s="7" t="s">
        <v>40</v>
      </c>
      <c r="B159" s="314" t="s">
        <v>39</v>
      </c>
      <c r="C159" s="92">
        <f>F159</f>
        <v>2.86</v>
      </c>
      <c r="D159" s="99"/>
      <c r="E159" s="143"/>
      <c r="F159" s="99">
        <v>2.86</v>
      </c>
      <c r="G159" s="47"/>
      <c r="H159" s="249">
        <f>I159+J159+K159</f>
        <v>2.86</v>
      </c>
      <c r="I159" s="121"/>
      <c r="J159" s="121"/>
      <c r="K159" s="99">
        <v>2.86</v>
      </c>
      <c r="L159" s="143"/>
      <c r="M159" s="419">
        <f t="shared" si="20"/>
        <v>1</v>
      </c>
      <c r="N159" s="48">
        <f>O159+P159+Q159</f>
        <v>2.86</v>
      </c>
      <c r="O159" s="121"/>
      <c r="P159" s="121"/>
      <c r="Q159" s="99">
        <v>2.86</v>
      </c>
      <c r="R159" s="267"/>
      <c r="S159" s="418">
        <f t="shared" si="21"/>
        <v>1</v>
      </c>
    </row>
    <row r="160" spans="1:19" ht="25.5" customHeight="1">
      <c r="A160" s="7" t="s">
        <v>208</v>
      </c>
      <c r="B160" s="382" t="s">
        <v>351</v>
      </c>
      <c r="C160" s="162">
        <f>C161+C162+C163</f>
        <v>27.54</v>
      </c>
      <c r="D160" s="99"/>
      <c r="E160" s="143"/>
      <c r="F160" s="155">
        <f>F161+F162+F163</f>
        <v>27.54</v>
      </c>
      <c r="G160" s="47"/>
      <c r="H160" s="145">
        <f>H161+H162+H163</f>
        <v>27.54</v>
      </c>
      <c r="I160" s="99"/>
      <c r="J160" s="143"/>
      <c r="K160" s="155">
        <f>K161+K162+K163</f>
        <v>27.54</v>
      </c>
      <c r="L160" s="143"/>
      <c r="M160" s="419">
        <f t="shared" si="20"/>
        <v>1</v>
      </c>
      <c r="N160" s="145">
        <f>N161+N162+N163</f>
        <v>27.54</v>
      </c>
      <c r="O160" s="99"/>
      <c r="P160" s="143"/>
      <c r="Q160" s="155">
        <f>Q161+Q162+Q163</f>
        <v>27.54</v>
      </c>
      <c r="R160" s="267"/>
      <c r="S160" s="305">
        <f t="shared" si="21"/>
        <v>1</v>
      </c>
    </row>
    <row r="161" spans="1:19" ht="25.5" customHeight="1">
      <c r="A161" s="7" t="s">
        <v>177</v>
      </c>
      <c r="B161" s="63" t="s">
        <v>343</v>
      </c>
      <c r="C161" s="92">
        <f>F161</f>
        <v>4.15</v>
      </c>
      <c r="D161" s="99"/>
      <c r="E161" s="99"/>
      <c r="F161" s="99">
        <v>4.15</v>
      </c>
      <c r="G161" s="47"/>
      <c r="H161" s="249">
        <f>I161+J161+K161</f>
        <v>4.15</v>
      </c>
      <c r="I161" s="121"/>
      <c r="J161" s="121"/>
      <c r="K161" s="99">
        <v>4.15</v>
      </c>
      <c r="L161" s="143"/>
      <c r="M161" s="419">
        <f t="shared" si="20"/>
        <v>1</v>
      </c>
      <c r="N161" s="48">
        <f>O161+P161+Q161</f>
        <v>4.15</v>
      </c>
      <c r="O161" s="121"/>
      <c r="P161" s="121"/>
      <c r="Q161" s="99">
        <v>4.15</v>
      </c>
      <c r="R161" s="267"/>
      <c r="S161" s="418">
        <f t="shared" si="21"/>
        <v>1</v>
      </c>
    </row>
    <row r="162" spans="1:19" ht="25.5" customHeight="1">
      <c r="A162" s="7" t="s">
        <v>227</v>
      </c>
      <c r="B162" s="314" t="s">
        <v>345</v>
      </c>
      <c r="C162" s="92">
        <f>F162</f>
        <v>17.43</v>
      </c>
      <c r="D162" s="99"/>
      <c r="E162" s="143"/>
      <c r="F162" s="99">
        <v>17.43</v>
      </c>
      <c r="G162" s="47"/>
      <c r="H162" s="249">
        <f>I162+J162+K162</f>
        <v>17.43</v>
      </c>
      <c r="I162" s="121"/>
      <c r="J162" s="121"/>
      <c r="K162" s="99">
        <v>17.43</v>
      </c>
      <c r="L162" s="143"/>
      <c r="M162" s="419">
        <f t="shared" si="20"/>
        <v>1</v>
      </c>
      <c r="N162" s="48">
        <f>O162+P162+Q162</f>
        <v>17.43</v>
      </c>
      <c r="O162" s="121"/>
      <c r="P162" s="121"/>
      <c r="Q162" s="99">
        <v>17.43</v>
      </c>
      <c r="R162" s="267"/>
      <c r="S162" s="418">
        <f t="shared" si="21"/>
        <v>1</v>
      </c>
    </row>
    <row r="163" spans="1:19" ht="25.5" customHeight="1">
      <c r="A163" s="7" t="s">
        <v>228</v>
      </c>
      <c r="B163" s="314" t="s">
        <v>39</v>
      </c>
      <c r="C163" s="92">
        <f>F163</f>
        <v>5.96</v>
      </c>
      <c r="D163" s="99"/>
      <c r="E163" s="143"/>
      <c r="F163" s="99">
        <v>5.96</v>
      </c>
      <c r="G163" s="47"/>
      <c r="H163" s="249">
        <f>I163+J163+K163</f>
        <v>5.96</v>
      </c>
      <c r="I163" s="121"/>
      <c r="J163" s="121"/>
      <c r="K163" s="99">
        <v>5.96</v>
      </c>
      <c r="L163" s="143"/>
      <c r="M163" s="419">
        <f t="shared" si="20"/>
        <v>1</v>
      </c>
      <c r="N163" s="48">
        <f>O163+P163+Q163</f>
        <v>5.96</v>
      </c>
      <c r="O163" s="121"/>
      <c r="P163" s="121"/>
      <c r="Q163" s="99">
        <v>5.96</v>
      </c>
      <c r="R163" s="267"/>
      <c r="S163" s="418">
        <f t="shared" si="21"/>
        <v>1</v>
      </c>
    </row>
    <row r="164" spans="1:19" ht="25.5" customHeight="1">
      <c r="A164" s="7" t="s">
        <v>352</v>
      </c>
      <c r="B164" s="382" t="s">
        <v>353</v>
      </c>
      <c r="C164" s="162">
        <f>C165+C166+C167</f>
        <v>15.100000000000001</v>
      </c>
      <c r="D164" s="99"/>
      <c r="E164" s="143"/>
      <c r="F164" s="155">
        <f>F165+F166+F167</f>
        <v>15.100000000000001</v>
      </c>
      <c r="G164" s="47"/>
      <c r="H164" s="145">
        <f>H165+H166+H167</f>
        <v>15.09</v>
      </c>
      <c r="I164" s="99"/>
      <c r="J164" s="143"/>
      <c r="K164" s="155">
        <f>K165+K166+K167</f>
        <v>15.09</v>
      </c>
      <c r="L164" s="143"/>
      <c r="M164" s="420">
        <f t="shared" si="20"/>
        <v>0.9993377483443707</v>
      </c>
      <c r="N164" s="145">
        <f>N165+N166+N167</f>
        <v>15.09</v>
      </c>
      <c r="O164" s="99"/>
      <c r="P164" s="143"/>
      <c r="Q164" s="155">
        <f>Q165+Q166+Q167</f>
        <v>15.09</v>
      </c>
      <c r="R164" s="267"/>
      <c r="S164" s="305">
        <f t="shared" si="21"/>
        <v>0.9993377483443707</v>
      </c>
    </row>
    <row r="165" spans="1:19" ht="25.5" customHeight="1">
      <c r="A165" s="7" t="s">
        <v>222</v>
      </c>
      <c r="B165" s="63" t="s">
        <v>343</v>
      </c>
      <c r="C165" s="92">
        <f>F165</f>
        <v>3.02</v>
      </c>
      <c r="D165" s="99"/>
      <c r="E165" s="99"/>
      <c r="F165" s="99">
        <v>3.02</v>
      </c>
      <c r="G165" s="47"/>
      <c r="H165" s="249">
        <f>I165+J165+K165</f>
        <v>3.01</v>
      </c>
      <c r="I165" s="121"/>
      <c r="J165" s="121"/>
      <c r="K165" s="121">
        <v>3.01</v>
      </c>
      <c r="L165" s="143"/>
      <c r="M165" s="419">
        <f t="shared" si="20"/>
        <v>0.9966887417218542</v>
      </c>
      <c r="N165" s="48">
        <f>O165+P165+Q165</f>
        <v>3.01</v>
      </c>
      <c r="O165" s="121"/>
      <c r="P165" s="121"/>
      <c r="Q165" s="121">
        <v>3.01</v>
      </c>
      <c r="R165" s="267"/>
      <c r="S165" s="418">
        <f t="shared" si="21"/>
        <v>0.9966887417218542</v>
      </c>
    </row>
    <row r="166" spans="1:19" ht="27" customHeight="1">
      <c r="A166" s="337" t="s">
        <v>223</v>
      </c>
      <c r="B166" s="314" t="s">
        <v>345</v>
      </c>
      <c r="C166" s="92">
        <f>F166</f>
        <v>6.12</v>
      </c>
      <c r="D166" s="99"/>
      <c r="E166" s="99"/>
      <c r="F166" s="99">
        <v>6.12</v>
      </c>
      <c r="G166" s="47"/>
      <c r="H166" s="249">
        <f>I166+J166+K166</f>
        <v>6.12</v>
      </c>
      <c r="I166" s="121"/>
      <c r="J166" s="121"/>
      <c r="K166" s="99">
        <v>6.12</v>
      </c>
      <c r="L166" s="143"/>
      <c r="M166" s="419">
        <f t="shared" si="20"/>
        <v>1</v>
      </c>
      <c r="N166" s="48">
        <f>O166+P166+Q166</f>
        <v>6.12</v>
      </c>
      <c r="O166" s="121"/>
      <c r="P166" s="121"/>
      <c r="Q166" s="99">
        <v>6.12</v>
      </c>
      <c r="R166" s="267"/>
      <c r="S166" s="418">
        <f t="shared" si="21"/>
        <v>1</v>
      </c>
    </row>
    <row r="167" spans="1:19" ht="27" customHeight="1">
      <c r="A167" s="7" t="s">
        <v>41</v>
      </c>
      <c r="B167" s="314" t="s">
        <v>39</v>
      </c>
      <c r="C167" s="92">
        <f>F167</f>
        <v>5.96</v>
      </c>
      <c r="D167" s="99"/>
      <c r="E167" s="143"/>
      <c r="F167" s="99">
        <v>5.96</v>
      </c>
      <c r="G167" s="47"/>
      <c r="H167" s="249">
        <f>I167+J167+K167</f>
        <v>5.96</v>
      </c>
      <c r="I167" s="121"/>
      <c r="J167" s="121"/>
      <c r="K167" s="99">
        <v>5.96</v>
      </c>
      <c r="L167" s="143"/>
      <c r="M167" s="419">
        <f t="shared" si="20"/>
        <v>1</v>
      </c>
      <c r="N167" s="48">
        <f>O167+P167+Q167</f>
        <v>5.96</v>
      </c>
      <c r="O167" s="121"/>
      <c r="P167" s="121"/>
      <c r="Q167" s="99">
        <v>5.96</v>
      </c>
      <c r="R167" s="267"/>
      <c r="S167" s="418">
        <f t="shared" si="21"/>
        <v>1</v>
      </c>
    </row>
    <row r="168" spans="1:19" ht="17.25" customHeight="1">
      <c r="A168" s="293" t="s">
        <v>109</v>
      </c>
      <c r="B168" s="595" t="s">
        <v>192</v>
      </c>
      <c r="C168" s="187">
        <f>C169</f>
        <v>50</v>
      </c>
      <c r="D168" s="108"/>
      <c r="E168" s="108"/>
      <c r="F168" s="108">
        <f>F169</f>
        <v>50</v>
      </c>
      <c r="G168" s="109"/>
      <c r="H168" s="182">
        <f>H169</f>
        <v>50</v>
      </c>
      <c r="I168" s="108"/>
      <c r="J168" s="108"/>
      <c r="K168" s="108">
        <f>K169</f>
        <v>50</v>
      </c>
      <c r="L168" s="183"/>
      <c r="M168" s="311">
        <f aca="true" t="shared" si="24" ref="M168:M180">H168/C168</f>
        <v>1</v>
      </c>
      <c r="N168" s="187">
        <f>N169</f>
        <v>50</v>
      </c>
      <c r="O168" s="108"/>
      <c r="P168" s="108"/>
      <c r="Q168" s="108">
        <f>Q169</f>
        <v>50</v>
      </c>
      <c r="R168" s="416"/>
      <c r="S168" s="311">
        <f aca="true" t="shared" si="25" ref="S168:S180">N168/C168</f>
        <v>1</v>
      </c>
    </row>
    <row r="169" spans="1:19" ht="13.5" customHeight="1">
      <c r="A169" s="68" t="s">
        <v>209</v>
      </c>
      <c r="B169" s="382" t="s">
        <v>252</v>
      </c>
      <c r="C169" s="139">
        <f>C170</f>
        <v>50</v>
      </c>
      <c r="D169" s="137"/>
      <c r="E169" s="137"/>
      <c r="F169" s="137">
        <f>F170</f>
        <v>50</v>
      </c>
      <c r="G169" s="149"/>
      <c r="H169" s="144">
        <f>H170</f>
        <v>50</v>
      </c>
      <c r="I169" s="137"/>
      <c r="J169" s="137"/>
      <c r="K169" s="137">
        <f>K170</f>
        <v>50</v>
      </c>
      <c r="L169" s="184"/>
      <c r="M169" s="419">
        <f t="shared" si="24"/>
        <v>1</v>
      </c>
      <c r="N169" s="139">
        <f>N170</f>
        <v>50</v>
      </c>
      <c r="O169" s="137"/>
      <c r="P169" s="137"/>
      <c r="Q169" s="137">
        <f>Q170</f>
        <v>50</v>
      </c>
      <c r="R169" s="276"/>
      <c r="S169" s="305">
        <f t="shared" si="25"/>
        <v>1</v>
      </c>
    </row>
    <row r="170" spans="1:19" ht="14.25" customHeight="1">
      <c r="A170" s="7" t="s">
        <v>210</v>
      </c>
      <c r="B170" s="63" t="s">
        <v>250</v>
      </c>
      <c r="C170" s="185">
        <f>F170</f>
        <v>50</v>
      </c>
      <c r="D170" s="169"/>
      <c r="E170" s="169"/>
      <c r="F170" s="99">
        <v>50</v>
      </c>
      <c r="G170" s="184"/>
      <c r="H170" s="110">
        <f>K170</f>
        <v>50</v>
      </c>
      <c r="I170" s="169"/>
      <c r="J170" s="169"/>
      <c r="K170" s="99">
        <v>50</v>
      </c>
      <c r="L170" s="184"/>
      <c r="M170" s="419">
        <f t="shared" si="24"/>
        <v>1</v>
      </c>
      <c r="N170" s="110">
        <f>Q170</f>
        <v>50</v>
      </c>
      <c r="O170" s="169"/>
      <c r="P170" s="169"/>
      <c r="Q170" s="99">
        <v>50</v>
      </c>
      <c r="R170" s="276"/>
      <c r="S170" s="419">
        <f t="shared" si="25"/>
        <v>1</v>
      </c>
    </row>
    <row r="171" spans="1:19" ht="78.75" customHeight="1" thickBot="1">
      <c r="A171" s="45" t="s">
        <v>197</v>
      </c>
      <c r="B171" s="580" t="s">
        <v>75</v>
      </c>
      <c r="C171" s="644">
        <f>C172+C178</f>
        <v>2055.2</v>
      </c>
      <c r="D171" s="238"/>
      <c r="E171" s="239"/>
      <c r="F171" s="238">
        <f>F172+F178</f>
        <v>2055.2</v>
      </c>
      <c r="G171" s="547"/>
      <c r="H171" s="644">
        <f>H172+H178</f>
        <v>1902.915</v>
      </c>
      <c r="I171" s="238"/>
      <c r="J171" s="239"/>
      <c r="K171" s="238">
        <f>K172+K178</f>
        <v>1902.915</v>
      </c>
      <c r="L171" s="239"/>
      <c r="M171" s="543">
        <f t="shared" si="24"/>
        <v>0.9259025885558584</v>
      </c>
      <c r="N171" s="644">
        <f>N172+N178</f>
        <v>1904.524</v>
      </c>
      <c r="O171" s="645"/>
      <c r="P171" s="191"/>
      <c r="Q171" s="645">
        <f>Q172+Q178</f>
        <v>1904.524</v>
      </c>
      <c r="R171" s="278"/>
      <c r="S171" s="308">
        <f t="shared" si="25"/>
        <v>0.9266854807318022</v>
      </c>
    </row>
    <row r="172" spans="1:19" ht="15" customHeight="1">
      <c r="A172" s="73" t="s">
        <v>76</v>
      </c>
      <c r="B172" s="597" t="s">
        <v>192</v>
      </c>
      <c r="C172" s="164">
        <f>C173+C174+C175+C176+C177</f>
        <v>250</v>
      </c>
      <c r="D172" s="165"/>
      <c r="E172" s="166"/>
      <c r="F172" s="167">
        <f>F173+F174+F175+F176+F177</f>
        <v>250</v>
      </c>
      <c r="G172" s="168"/>
      <c r="H172" s="187">
        <f>H173+H174+H175+H176+H177</f>
        <v>250</v>
      </c>
      <c r="I172" s="283"/>
      <c r="J172" s="183"/>
      <c r="K172" s="108">
        <f>K173+K174+K175+K176+K177</f>
        <v>250</v>
      </c>
      <c r="L172" s="183"/>
      <c r="M172" s="311">
        <f t="shared" si="24"/>
        <v>1</v>
      </c>
      <c r="N172" s="164">
        <f>N173+N174+N175+N176+N177</f>
        <v>250</v>
      </c>
      <c r="O172" s="165"/>
      <c r="P172" s="166"/>
      <c r="Q172" s="167">
        <f>Q173+Q174+Q175+Q176+Q177</f>
        <v>250</v>
      </c>
      <c r="R172" s="270"/>
      <c r="S172" s="309">
        <f t="shared" si="25"/>
        <v>1</v>
      </c>
    </row>
    <row r="173" spans="1:20" ht="51" customHeight="1">
      <c r="A173" s="7" t="s">
        <v>209</v>
      </c>
      <c r="B173" s="383" t="s">
        <v>82</v>
      </c>
      <c r="C173" s="462">
        <f>F173</f>
        <v>75</v>
      </c>
      <c r="D173" s="119"/>
      <c r="E173" s="119"/>
      <c r="F173" s="119">
        <v>75</v>
      </c>
      <c r="G173" s="503"/>
      <c r="H173" s="462">
        <f>K173</f>
        <v>75</v>
      </c>
      <c r="I173" s="119"/>
      <c r="J173" s="119"/>
      <c r="K173" s="119">
        <v>75</v>
      </c>
      <c r="L173" s="320"/>
      <c r="M173" s="463">
        <f t="shared" si="24"/>
        <v>1</v>
      </c>
      <c r="N173" s="462">
        <f>Q173</f>
        <v>75</v>
      </c>
      <c r="O173" s="119"/>
      <c r="P173" s="119"/>
      <c r="Q173" s="119">
        <v>75</v>
      </c>
      <c r="R173" s="464"/>
      <c r="S173" s="465">
        <f t="shared" si="25"/>
        <v>1</v>
      </c>
      <c r="T173" s="474"/>
    </row>
    <row r="174" spans="1:19" ht="50.25" customHeight="1">
      <c r="A174" s="7" t="s">
        <v>189</v>
      </c>
      <c r="B174" s="314" t="s">
        <v>308</v>
      </c>
      <c r="C174" s="110">
        <f>F174</f>
        <v>50</v>
      </c>
      <c r="D174" s="169"/>
      <c r="E174" s="169"/>
      <c r="F174" s="99">
        <v>50</v>
      </c>
      <c r="G174" s="149"/>
      <c r="H174" s="110">
        <f>K174</f>
        <v>50</v>
      </c>
      <c r="I174" s="99"/>
      <c r="J174" s="99"/>
      <c r="K174" s="99">
        <v>50</v>
      </c>
      <c r="L174" s="184"/>
      <c r="M174" s="419">
        <f t="shared" si="24"/>
        <v>1</v>
      </c>
      <c r="N174" s="110">
        <f>Q174</f>
        <v>50</v>
      </c>
      <c r="O174" s="99"/>
      <c r="P174" s="99"/>
      <c r="Q174" s="99">
        <v>50</v>
      </c>
      <c r="R174" s="267"/>
      <c r="S174" s="418">
        <f t="shared" si="25"/>
        <v>1</v>
      </c>
    </row>
    <row r="175" spans="1:19" ht="50.25" customHeight="1">
      <c r="A175" s="7" t="s">
        <v>207</v>
      </c>
      <c r="B175" s="314" t="s">
        <v>309</v>
      </c>
      <c r="C175" s="110">
        <f>F175</f>
        <v>50</v>
      </c>
      <c r="D175" s="169"/>
      <c r="E175" s="169"/>
      <c r="F175" s="99">
        <v>50</v>
      </c>
      <c r="G175" s="149"/>
      <c r="H175" s="110">
        <f>K175</f>
        <v>50</v>
      </c>
      <c r="I175" s="99"/>
      <c r="J175" s="99"/>
      <c r="K175" s="99">
        <v>50</v>
      </c>
      <c r="L175" s="184"/>
      <c r="M175" s="419">
        <f t="shared" si="24"/>
        <v>1</v>
      </c>
      <c r="N175" s="110">
        <f>Q175</f>
        <v>50</v>
      </c>
      <c r="O175" s="99"/>
      <c r="P175" s="99"/>
      <c r="Q175" s="99">
        <v>50</v>
      </c>
      <c r="R175" s="267"/>
      <c r="S175" s="418">
        <f t="shared" si="25"/>
        <v>1</v>
      </c>
    </row>
    <row r="176" spans="1:19" ht="52.5" customHeight="1">
      <c r="A176" s="7" t="s">
        <v>198</v>
      </c>
      <c r="B176" s="314" t="s">
        <v>310</v>
      </c>
      <c r="C176" s="110">
        <f>F176</f>
        <v>50</v>
      </c>
      <c r="D176" s="169"/>
      <c r="E176" s="169"/>
      <c r="F176" s="99">
        <v>50</v>
      </c>
      <c r="G176" s="149"/>
      <c r="H176" s="110">
        <f>K176</f>
        <v>50</v>
      </c>
      <c r="I176" s="99"/>
      <c r="J176" s="99"/>
      <c r="K176" s="99">
        <v>50</v>
      </c>
      <c r="L176" s="184"/>
      <c r="M176" s="419">
        <f t="shared" si="24"/>
        <v>1</v>
      </c>
      <c r="N176" s="110">
        <f>Q176</f>
        <v>50</v>
      </c>
      <c r="O176" s="99"/>
      <c r="P176" s="99"/>
      <c r="Q176" s="99">
        <v>50</v>
      </c>
      <c r="R176" s="267"/>
      <c r="S176" s="418">
        <f t="shared" si="25"/>
        <v>1</v>
      </c>
    </row>
    <row r="177" spans="1:20" ht="48" customHeight="1">
      <c r="A177" s="517" t="s">
        <v>199</v>
      </c>
      <c r="B177" s="314" t="s">
        <v>311</v>
      </c>
      <c r="C177" s="462">
        <f>F177</f>
        <v>25</v>
      </c>
      <c r="D177" s="119"/>
      <c r="E177" s="119"/>
      <c r="F177" s="119">
        <v>25</v>
      </c>
      <c r="G177" s="503"/>
      <c r="H177" s="462">
        <f>K177</f>
        <v>25</v>
      </c>
      <c r="I177" s="119"/>
      <c r="J177" s="119"/>
      <c r="K177" s="119">
        <v>25</v>
      </c>
      <c r="L177" s="320"/>
      <c r="M177" s="463">
        <f t="shared" si="24"/>
        <v>1</v>
      </c>
      <c r="N177" s="462">
        <f>Q177</f>
        <v>25</v>
      </c>
      <c r="O177" s="119"/>
      <c r="P177" s="119"/>
      <c r="Q177" s="119">
        <v>25</v>
      </c>
      <c r="R177" s="466"/>
      <c r="S177" s="465">
        <f t="shared" si="25"/>
        <v>1</v>
      </c>
      <c r="T177" s="474"/>
    </row>
    <row r="178" spans="1:19" ht="41.25" customHeight="1">
      <c r="A178" s="156" t="s">
        <v>90</v>
      </c>
      <c r="B178" s="598" t="s">
        <v>184</v>
      </c>
      <c r="C178" s="170">
        <f>C179</f>
        <v>1805.2</v>
      </c>
      <c r="D178" s="171"/>
      <c r="E178" s="171"/>
      <c r="F178" s="171">
        <f>F179</f>
        <v>1805.2</v>
      </c>
      <c r="G178" s="149"/>
      <c r="H178" s="170">
        <f>H179</f>
        <v>1652.915</v>
      </c>
      <c r="I178" s="171"/>
      <c r="J178" s="171"/>
      <c r="K178" s="171">
        <f>K179</f>
        <v>1652.915</v>
      </c>
      <c r="L178" s="302"/>
      <c r="M178" s="311">
        <f t="shared" si="24"/>
        <v>0.915640926213162</v>
      </c>
      <c r="N178" s="170">
        <f>N179</f>
        <v>1654.524</v>
      </c>
      <c r="O178" s="171"/>
      <c r="P178" s="171"/>
      <c r="Q178" s="171">
        <f>Q179</f>
        <v>1654.524</v>
      </c>
      <c r="R178" s="268"/>
      <c r="S178" s="311">
        <f t="shared" si="25"/>
        <v>0.9165322401949921</v>
      </c>
    </row>
    <row r="179" spans="1:19" ht="48.75" customHeight="1" thickBot="1">
      <c r="A179" s="7" t="s">
        <v>209</v>
      </c>
      <c r="B179" s="384" t="s">
        <v>261</v>
      </c>
      <c r="C179" s="172">
        <f>D179+E179+F179</f>
        <v>1805.2</v>
      </c>
      <c r="D179" s="105"/>
      <c r="E179" s="105"/>
      <c r="F179" s="173">
        <v>1805.2</v>
      </c>
      <c r="G179" s="106"/>
      <c r="H179" s="172">
        <f>I179+J179+K179</f>
        <v>1652.915</v>
      </c>
      <c r="I179" s="105"/>
      <c r="J179" s="105"/>
      <c r="K179" s="105">
        <v>1652.915</v>
      </c>
      <c r="L179" s="301"/>
      <c r="M179" s="419">
        <f t="shared" si="24"/>
        <v>0.915640926213162</v>
      </c>
      <c r="N179" s="172">
        <f>O179+P179+Q179</f>
        <v>1654.524</v>
      </c>
      <c r="O179" s="105"/>
      <c r="P179" s="105"/>
      <c r="Q179" s="105">
        <v>1654.524</v>
      </c>
      <c r="R179" s="277"/>
      <c r="S179" s="418">
        <f t="shared" si="25"/>
        <v>0.9165322401949921</v>
      </c>
    </row>
    <row r="180" spans="1:19" ht="54" customHeight="1" thickBot="1">
      <c r="A180" s="45" t="s">
        <v>205</v>
      </c>
      <c r="B180" s="596" t="s">
        <v>462</v>
      </c>
      <c r="C180" s="102">
        <f>C181+C185+C187</f>
        <v>350</v>
      </c>
      <c r="D180" s="102"/>
      <c r="E180" s="195"/>
      <c r="F180" s="102">
        <f>F181+F185+F187</f>
        <v>350</v>
      </c>
      <c r="G180" s="232"/>
      <c r="H180" s="102">
        <f>H181+H185+H187</f>
        <v>345.694</v>
      </c>
      <c r="I180" s="102"/>
      <c r="J180" s="195"/>
      <c r="K180" s="102">
        <f>K181+K185+K187</f>
        <v>345.694</v>
      </c>
      <c r="L180" s="195"/>
      <c r="M180" s="529">
        <f t="shared" si="24"/>
        <v>0.9876971428571429</v>
      </c>
      <c r="N180" s="102">
        <f>N181+N185+N187</f>
        <v>345.694</v>
      </c>
      <c r="O180" s="102"/>
      <c r="P180" s="195"/>
      <c r="Q180" s="102">
        <f>Q181+Q185+Q187</f>
        <v>345.694</v>
      </c>
      <c r="R180" s="627"/>
      <c r="S180" s="304">
        <f t="shared" si="25"/>
        <v>0.9876971428571429</v>
      </c>
    </row>
    <row r="181" spans="1:19" ht="21" customHeight="1">
      <c r="A181" s="424" t="s">
        <v>24</v>
      </c>
      <c r="B181" s="599" t="s">
        <v>23</v>
      </c>
      <c r="C181" s="431">
        <f>C182+C183+C184</f>
        <v>255</v>
      </c>
      <c r="D181" s="422"/>
      <c r="E181" s="423"/>
      <c r="F181" s="335">
        <f>F182+F183+F184</f>
        <v>255</v>
      </c>
      <c r="G181" s="429"/>
      <c r="H181" s="431">
        <f>H182+H183+H184</f>
        <v>250.69400000000002</v>
      </c>
      <c r="I181" s="422"/>
      <c r="J181" s="423"/>
      <c r="K181" s="335">
        <f>K182+K183+K184</f>
        <v>250.69400000000002</v>
      </c>
      <c r="L181" s="165"/>
      <c r="M181" s="420">
        <f aca="true" t="shared" si="26" ref="M181:M188">H181/C181</f>
        <v>0.9831137254901962</v>
      </c>
      <c r="N181" s="431">
        <f>N182+N183+N184</f>
        <v>250.69400000000002</v>
      </c>
      <c r="O181" s="422"/>
      <c r="P181" s="423"/>
      <c r="Q181" s="335">
        <f>Q182+Q183+Q184</f>
        <v>250.69400000000002</v>
      </c>
      <c r="R181" s="430"/>
      <c r="S181" s="305">
        <f aca="true" t="shared" si="27" ref="S181:S188">N181/C181</f>
        <v>0.9831137254901962</v>
      </c>
    </row>
    <row r="182" spans="1:20" ht="54" customHeight="1">
      <c r="A182" s="8" t="s">
        <v>209</v>
      </c>
      <c r="B182" s="153" t="s">
        <v>171</v>
      </c>
      <c r="C182" s="92">
        <f>D182+E182+F182</f>
        <v>155</v>
      </c>
      <c r="D182" s="111"/>
      <c r="E182" s="111"/>
      <c r="F182" s="111">
        <v>155</v>
      </c>
      <c r="G182" s="112"/>
      <c r="H182" s="92">
        <f>I182+J182+K182</f>
        <v>150.794</v>
      </c>
      <c r="I182" s="111"/>
      <c r="J182" s="111"/>
      <c r="K182" s="111">
        <v>150.794</v>
      </c>
      <c r="L182" s="143"/>
      <c r="M182" s="419">
        <f t="shared" si="26"/>
        <v>0.9728645161290324</v>
      </c>
      <c r="N182" s="92">
        <f>O182+P182+Q182</f>
        <v>150.794</v>
      </c>
      <c r="O182" s="111"/>
      <c r="P182" s="111"/>
      <c r="Q182" s="111">
        <v>150.794</v>
      </c>
      <c r="R182" s="267"/>
      <c r="S182" s="418">
        <f t="shared" si="27"/>
        <v>0.9728645161290324</v>
      </c>
      <c r="T182" s="472"/>
    </row>
    <row r="183" spans="1:19" ht="63" customHeight="1">
      <c r="A183" s="8" t="s">
        <v>189</v>
      </c>
      <c r="B183" s="153" t="s">
        <v>172</v>
      </c>
      <c r="C183" s="92">
        <f>D183+E183+F183</f>
        <v>70</v>
      </c>
      <c r="D183" s="111"/>
      <c r="E183" s="111"/>
      <c r="F183" s="111">
        <v>70</v>
      </c>
      <c r="G183" s="112"/>
      <c r="H183" s="92">
        <f>I183+J183+K183</f>
        <v>69.93</v>
      </c>
      <c r="I183" s="111"/>
      <c r="J183" s="111"/>
      <c r="K183" s="111">
        <v>69.93</v>
      </c>
      <c r="L183" s="143"/>
      <c r="M183" s="419">
        <f t="shared" si="26"/>
        <v>0.9990000000000001</v>
      </c>
      <c r="N183" s="92">
        <f>O183+P183+Q183</f>
        <v>69.93</v>
      </c>
      <c r="O183" s="111"/>
      <c r="P183" s="111"/>
      <c r="Q183" s="111">
        <v>69.93</v>
      </c>
      <c r="R183" s="267"/>
      <c r="S183" s="418">
        <f t="shared" si="27"/>
        <v>0.9990000000000001</v>
      </c>
    </row>
    <row r="184" spans="1:19" ht="72" customHeight="1">
      <c r="A184" s="7" t="s">
        <v>207</v>
      </c>
      <c r="B184" s="153" t="s">
        <v>173</v>
      </c>
      <c r="C184" s="92">
        <f>D184+E184+F184</f>
        <v>30</v>
      </c>
      <c r="D184" s="99"/>
      <c r="E184" s="99"/>
      <c r="F184" s="99">
        <v>30</v>
      </c>
      <c r="G184" s="47"/>
      <c r="H184" s="92">
        <f>I184+J184+K184</f>
        <v>29.97</v>
      </c>
      <c r="I184" s="99"/>
      <c r="J184" s="99"/>
      <c r="K184" s="99">
        <v>29.97</v>
      </c>
      <c r="L184" s="143"/>
      <c r="M184" s="419">
        <f t="shared" si="26"/>
        <v>0.999</v>
      </c>
      <c r="N184" s="92">
        <f>O184+P184+Q184</f>
        <v>29.97</v>
      </c>
      <c r="O184" s="99"/>
      <c r="P184" s="99"/>
      <c r="Q184" s="99">
        <v>29.97</v>
      </c>
      <c r="R184" s="267"/>
      <c r="S184" s="418">
        <f t="shared" si="27"/>
        <v>0.999</v>
      </c>
    </row>
    <row r="185" spans="1:19" ht="18" customHeight="1">
      <c r="A185" s="432" t="s">
        <v>25</v>
      </c>
      <c r="B185" s="600" t="s">
        <v>192</v>
      </c>
      <c r="C185" s="433">
        <f>C186</f>
        <v>75</v>
      </c>
      <c r="D185" s="104"/>
      <c r="E185" s="104"/>
      <c r="F185" s="104">
        <f>F186</f>
        <v>75</v>
      </c>
      <c r="G185" s="151"/>
      <c r="H185" s="433">
        <f>H186</f>
        <v>75</v>
      </c>
      <c r="I185" s="104"/>
      <c r="J185" s="104"/>
      <c r="K185" s="104">
        <f>K186</f>
        <v>75</v>
      </c>
      <c r="L185" s="300"/>
      <c r="M185" s="310">
        <f t="shared" si="26"/>
        <v>1</v>
      </c>
      <c r="N185" s="433">
        <f>N186</f>
        <v>75</v>
      </c>
      <c r="O185" s="104"/>
      <c r="P185" s="104"/>
      <c r="Q185" s="104">
        <f>Q186</f>
        <v>75</v>
      </c>
      <c r="R185" s="275"/>
      <c r="S185" s="311">
        <f t="shared" si="27"/>
        <v>1</v>
      </c>
    </row>
    <row r="186" spans="1:19" ht="41.25" customHeight="1">
      <c r="A186" s="7" t="s">
        <v>209</v>
      </c>
      <c r="B186" s="153" t="s">
        <v>26</v>
      </c>
      <c r="C186" s="92">
        <f>D186+E186+F186</f>
        <v>75</v>
      </c>
      <c r="D186" s="99"/>
      <c r="E186" s="99"/>
      <c r="F186" s="99">
        <v>75</v>
      </c>
      <c r="G186" s="47"/>
      <c r="H186" s="92">
        <f>I186+J186+K186</f>
        <v>75</v>
      </c>
      <c r="I186" s="99"/>
      <c r="J186" s="99"/>
      <c r="K186" s="99">
        <v>75</v>
      </c>
      <c r="L186" s="143"/>
      <c r="M186" s="419">
        <f t="shared" si="26"/>
        <v>1</v>
      </c>
      <c r="N186" s="92">
        <f>O186+P186+Q186</f>
        <v>75</v>
      </c>
      <c r="O186" s="99"/>
      <c r="P186" s="99"/>
      <c r="Q186" s="99">
        <v>75</v>
      </c>
      <c r="R186" s="458"/>
      <c r="S186" s="419">
        <f t="shared" si="27"/>
        <v>1</v>
      </c>
    </row>
    <row r="187" spans="1:19" ht="18" customHeight="1">
      <c r="A187" s="368" t="s">
        <v>104</v>
      </c>
      <c r="B187" s="453" t="s">
        <v>288</v>
      </c>
      <c r="C187" s="88">
        <f>C188</f>
        <v>20</v>
      </c>
      <c r="D187" s="171"/>
      <c r="E187" s="171"/>
      <c r="F187" s="171">
        <f>F188</f>
        <v>20</v>
      </c>
      <c r="G187" s="47"/>
      <c r="H187" s="88">
        <f>H188</f>
        <v>20</v>
      </c>
      <c r="I187" s="171"/>
      <c r="J187" s="171"/>
      <c r="K187" s="171">
        <f>K188</f>
        <v>20</v>
      </c>
      <c r="L187" s="143"/>
      <c r="M187" s="420">
        <f>M188</f>
        <v>1</v>
      </c>
      <c r="N187" s="88">
        <f>N188</f>
        <v>20</v>
      </c>
      <c r="O187" s="171"/>
      <c r="P187" s="171"/>
      <c r="Q187" s="171">
        <f>Q188</f>
        <v>20</v>
      </c>
      <c r="R187" s="267"/>
      <c r="S187" s="420">
        <f t="shared" si="27"/>
        <v>1</v>
      </c>
    </row>
    <row r="188" spans="1:19" ht="41.25" customHeight="1" thickBot="1">
      <c r="A188" s="9"/>
      <c r="B188" s="385" t="s">
        <v>170</v>
      </c>
      <c r="C188" s="93">
        <f>F188</f>
        <v>20</v>
      </c>
      <c r="D188" s="157"/>
      <c r="E188" s="157"/>
      <c r="F188" s="157">
        <v>20</v>
      </c>
      <c r="G188" s="158"/>
      <c r="H188" s="93">
        <f>K188</f>
        <v>20</v>
      </c>
      <c r="I188" s="157"/>
      <c r="J188" s="157"/>
      <c r="K188" s="157">
        <v>20</v>
      </c>
      <c r="L188" s="197"/>
      <c r="M188" s="419">
        <f t="shared" si="26"/>
        <v>1</v>
      </c>
      <c r="N188" s="93">
        <f>Q188</f>
        <v>20</v>
      </c>
      <c r="O188" s="157"/>
      <c r="P188" s="157"/>
      <c r="Q188" s="157">
        <v>20</v>
      </c>
      <c r="R188" s="268"/>
      <c r="S188" s="419">
        <f t="shared" si="27"/>
        <v>1</v>
      </c>
    </row>
    <row r="189" spans="1:19" ht="51.75" customHeight="1" thickBot="1">
      <c r="A189" s="23" t="s">
        <v>188</v>
      </c>
      <c r="B189" s="601" t="s">
        <v>394</v>
      </c>
      <c r="C189" s="229">
        <f>C190+C191</f>
        <v>220</v>
      </c>
      <c r="D189" s="102"/>
      <c r="E189" s="102"/>
      <c r="F189" s="102">
        <f>F190+F191</f>
        <v>220</v>
      </c>
      <c r="G189" s="232"/>
      <c r="H189" s="229">
        <f>H190+H191</f>
        <v>219.44400000000002</v>
      </c>
      <c r="I189" s="102"/>
      <c r="J189" s="102"/>
      <c r="K189" s="102">
        <f>K190+K191</f>
        <v>219.44400000000002</v>
      </c>
      <c r="L189" s="195"/>
      <c r="M189" s="529">
        <f aca="true" t="shared" si="28" ref="M189:M196">H189/C189</f>
        <v>0.9974727272727274</v>
      </c>
      <c r="N189" s="229">
        <f>N190+N191</f>
        <v>219.44400000000002</v>
      </c>
      <c r="O189" s="102"/>
      <c r="P189" s="102"/>
      <c r="Q189" s="102">
        <f>Q190+Q191</f>
        <v>219.44400000000002</v>
      </c>
      <c r="R189" s="257"/>
      <c r="S189" s="304">
        <f aca="true" t="shared" si="29" ref="S189:S196">N189/C189</f>
        <v>0.9974727272727274</v>
      </c>
    </row>
    <row r="190" spans="1:19" ht="39" customHeight="1">
      <c r="A190" s="12" t="s">
        <v>209</v>
      </c>
      <c r="B190" s="103" t="s">
        <v>395</v>
      </c>
      <c r="C190" s="233">
        <f>D190+E190+F190</f>
        <v>100</v>
      </c>
      <c r="D190" s="234"/>
      <c r="E190" s="234"/>
      <c r="F190" s="234">
        <v>100</v>
      </c>
      <c r="G190" s="147"/>
      <c r="H190" s="134">
        <f>I190+J190+K190</f>
        <v>99.444</v>
      </c>
      <c r="I190" s="44"/>
      <c r="J190" s="44"/>
      <c r="K190" s="44">
        <v>99.444</v>
      </c>
      <c r="L190" s="299"/>
      <c r="M190" s="419">
        <f t="shared" si="28"/>
        <v>0.99444</v>
      </c>
      <c r="N190" s="134">
        <f>O190+P190+Q190</f>
        <v>99.444</v>
      </c>
      <c r="O190" s="44"/>
      <c r="P190" s="44"/>
      <c r="Q190" s="44">
        <v>99.444</v>
      </c>
      <c r="R190" s="270"/>
      <c r="S190" s="418">
        <f t="shared" si="29"/>
        <v>0.99444</v>
      </c>
    </row>
    <row r="191" spans="1:19" ht="51.75" customHeight="1">
      <c r="A191" s="29" t="s">
        <v>189</v>
      </c>
      <c r="B191" s="314" t="s">
        <v>396</v>
      </c>
      <c r="C191" s="118">
        <f>D191+E191+F191</f>
        <v>120</v>
      </c>
      <c r="D191" s="119"/>
      <c r="E191" s="119"/>
      <c r="F191" s="119">
        <v>120</v>
      </c>
      <c r="G191" s="47"/>
      <c r="H191" s="92">
        <f>I191+J191+K191</f>
        <v>120</v>
      </c>
      <c r="I191" s="99"/>
      <c r="J191" s="99"/>
      <c r="K191" s="119">
        <v>120</v>
      </c>
      <c r="L191" s="143"/>
      <c r="M191" s="419">
        <f t="shared" si="28"/>
        <v>1</v>
      </c>
      <c r="N191" s="92">
        <f>O191+P191+Q191</f>
        <v>120</v>
      </c>
      <c r="O191" s="99"/>
      <c r="P191" s="99"/>
      <c r="Q191" s="119">
        <v>120</v>
      </c>
      <c r="R191" s="267"/>
      <c r="S191" s="418">
        <f t="shared" si="29"/>
        <v>1</v>
      </c>
    </row>
    <row r="192" spans="1:19" ht="92.25" customHeight="1" thickBot="1">
      <c r="A192" s="253" t="s">
        <v>212</v>
      </c>
      <c r="B192" s="602" t="s">
        <v>383</v>
      </c>
      <c r="C192" s="254">
        <f>C193+C196+C220+C230+C232</f>
        <v>4004.737</v>
      </c>
      <c r="D192" s="254"/>
      <c r="E192" s="255"/>
      <c r="F192" s="254">
        <f>F193+F196+F220+F230+F232</f>
        <v>4004.737</v>
      </c>
      <c r="G192" s="628"/>
      <c r="H192" s="254">
        <f>H193+H196+H220+H230+H232</f>
        <v>3896.2670000000003</v>
      </c>
      <c r="I192" s="254"/>
      <c r="J192" s="255"/>
      <c r="K192" s="254">
        <f>K193+K196+K220+K230+K232</f>
        <v>3896.2670000000003</v>
      </c>
      <c r="L192" s="329"/>
      <c r="M192" s="543">
        <f t="shared" si="28"/>
        <v>0.9729145759134745</v>
      </c>
      <c r="N192" s="254">
        <f>N193+N196+N220+N230+N232</f>
        <v>3896.2670000000003</v>
      </c>
      <c r="O192" s="254"/>
      <c r="P192" s="255"/>
      <c r="Q192" s="254">
        <f>Q193+Q196+Q220+Q230+Q232</f>
        <v>3896.2670000000003</v>
      </c>
      <c r="R192" s="278"/>
      <c r="S192" s="308">
        <f t="shared" si="29"/>
        <v>0.9729145759134745</v>
      </c>
    </row>
    <row r="193" spans="1:19" ht="16.5" customHeight="1">
      <c r="A193" s="448" t="s">
        <v>110</v>
      </c>
      <c r="B193" s="603" t="s">
        <v>243</v>
      </c>
      <c r="C193" s="437">
        <f>C194+C195</f>
        <v>100</v>
      </c>
      <c r="D193" s="171"/>
      <c r="E193" s="190"/>
      <c r="F193" s="558">
        <f>F194+F195</f>
        <v>100</v>
      </c>
      <c r="G193" s="189"/>
      <c r="H193" s="437">
        <f>H194+H195</f>
        <v>99.285</v>
      </c>
      <c r="I193" s="171"/>
      <c r="J193" s="190"/>
      <c r="K193" s="558">
        <f>K194+K195</f>
        <v>99.285</v>
      </c>
      <c r="L193" s="190"/>
      <c r="M193" s="311">
        <f t="shared" si="28"/>
        <v>0.99285</v>
      </c>
      <c r="N193" s="437">
        <f>N194+N195</f>
        <v>99.285</v>
      </c>
      <c r="O193" s="171"/>
      <c r="P193" s="190"/>
      <c r="Q193" s="558">
        <f>Q194+Q195</f>
        <v>99.285</v>
      </c>
      <c r="R193" s="267"/>
      <c r="S193" s="311">
        <f t="shared" si="29"/>
        <v>0.99285</v>
      </c>
    </row>
    <row r="194" spans="1:20" ht="74.25" customHeight="1">
      <c r="A194" s="46" t="s">
        <v>209</v>
      </c>
      <c r="B194" s="153" t="s">
        <v>392</v>
      </c>
      <c r="C194" s="115">
        <f>F194</f>
        <v>42.289</v>
      </c>
      <c r="D194" s="99"/>
      <c r="E194" s="143"/>
      <c r="F194" s="99">
        <v>42.289</v>
      </c>
      <c r="G194" s="47"/>
      <c r="H194" s="92">
        <f>K194</f>
        <v>42.289</v>
      </c>
      <c r="I194" s="99"/>
      <c r="J194" s="143"/>
      <c r="K194" s="99">
        <v>42.289</v>
      </c>
      <c r="L194" s="143"/>
      <c r="M194" s="419">
        <f t="shared" si="28"/>
        <v>1</v>
      </c>
      <c r="N194" s="92">
        <f>Q194</f>
        <v>42.289</v>
      </c>
      <c r="O194" s="99"/>
      <c r="P194" s="143"/>
      <c r="Q194" s="99">
        <v>42.289</v>
      </c>
      <c r="R194" s="267"/>
      <c r="S194" s="418">
        <f t="shared" si="29"/>
        <v>1</v>
      </c>
      <c r="T194" s="474"/>
    </row>
    <row r="195" spans="1:20" ht="40.5" customHeight="1">
      <c r="A195" s="367" t="s">
        <v>189</v>
      </c>
      <c r="B195" s="385" t="s">
        <v>313</v>
      </c>
      <c r="C195" s="136">
        <f>F195</f>
        <v>57.711</v>
      </c>
      <c r="D195" s="111"/>
      <c r="E195" s="141"/>
      <c r="F195" s="99">
        <v>57.711</v>
      </c>
      <c r="G195" s="112"/>
      <c r="H195" s="113">
        <f>K195</f>
        <v>56.996</v>
      </c>
      <c r="I195" s="111"/>
      <c r="J195" s="141"/>
      <c r="K195" s="99">
        <v>56.996</v>
      </c>
      <c r="L195" s="141"/>
      <c r="M195" s="419">
        <f t="shared" si="28"/>
        <v>0.9876106808060856</v>
      </c>
      <c r="N195" s="113">
        <f>Q195</f>
        <v>56.996</v>
      </c>
      <c r="O195" s="111"/>
      <c r="P195" s="141"/>
      <c r="Q195" s="99">
        <v>56.996</v>
      </c>
      <c r="R195" s="271"/>
      <c r="S195" s="418">
        <f t="shared" si="29"/>
        <v>0.9876106808060856</v>
      </c>
      <c r="T195" s="474"/>
    </row>
    <row r="196" spans="1:19" ht="39" customHeight="1">
      <c r="A196" s="72" t="s">
        <v>111</v>
      </c>
      <c r="B196" s="595" t="s">
        <v>89</v>
      </c>
      <c r="C196" s="182">
        <f>C197+C198+C199+C200+C201+C202+C203+C204+C205+C206+C207+C208+C209+C210+C211+C212+C213+C214+C215+C216+C217+C218+C219</f>
        <v>1200</v>
      </c>
      <c r="D196" s="108"/>
      <c r="E196" s="188"/>
      <c r="F196" s="171">
        <f>F197+F198+F199+F200+F201+F202+F203+F204+F205+F206+F207+F208+F209+F210+F211+F212+F213+F214+F215+F216+F217+F218+F219</f>
        <v>1200</v>
      </c>
      <c r="G196" s="109"/>
      <c r="H196" s="187">
        <f>H197+H198+H199+H200+H201+H202+H203+H204+H205+H206+H207+H208+H209+H210+H211+H212+H213+H214+H215+H216+H217+H218+H219</f>
        <v>1196.3200000000002</v>
      </c>
      <c r="I196" s="108"/>
      <c r="J196" s="188"/>
      <c r="K196" s="171">
        <f>K197+K198+K199+K200+K201+K202+K203+K204+K205+K206+K207+K208+K209+K210+K211+K212+K213+K214+K215+K216+K217+K218+K219</f>
        <v>1196.3200000000002</v>
      </c>
      <c r="L196" s="183"/>
      <c r="M196" s="311">
        <f t="shared" si="28"/>
        <v>0.9969333333333334</v>
      </c>
      <c r="N196" s="187">
        <f>N197+N198+N199+N200+N201+N202+N203+N204+N205+N206+N207+N208+N209+N210+N211+N212+N213+N214+N215+N216+N217+N218+N219</f>
        <v>1196.3200000000002</v>
      </c>
      <c r="O196" s="108"/>
      <c r="P196" s="188"/>
      <c r="Q196" s="171">
        <f>Q197+Q198+Q199+Q200+Q201+Q202+Q203+Q204+Q205+Q206+Q207+Q208+Q209+Q210+Q211+Q212+Q213+Q214+Q215+Q216+Q217+Q218+Q219</f>
        <v>1196.3200000000002</v>
      </c>
      <c r="R196" s="271"/>
      <c r="S196" s="311">
        <f t="shared" si="29"/>
        <v>0.9969333333333334</v>
      </c>
    </row>
    <row r="197" spans="1:19" ht="39" customHeight="1">
      <c r="A197" s="46" t="s">
        <v>209</v>
      </c>
      <c r="B197" s="153" t="s">
        <v>384</v>
      </c>
      <c r="C197" s="185">
        <f>F197</f>
        <v>380.58</v>
      </c>
      <c r="D197" s="99"/>
      <c r="E197" s="99"/>
      <c r="F197" s="99">
        <v>380.58</v>
      </c>
      <c r="G197" s="47"/>
      <c r="H197" s="110">
        <f>K197</f>
        <v>380.58</v>
      </c>
      <c r="I197" s="99"/>
      <c r="J197" s="99"/>
      <c r="K197" s="99">
        <v>380.58</v>
      </c>
      <c r="L197" s="143"/>
      <c r="M197" s="419">
        <f aca="true" t="shared" si="30" ref="M197:M212">H197/C197</f>
        <v>1</v>
      </c>
      <c r="N197" s="110">
        <f>Q197</f>
        <v>380.58</v>
      </c>
      <c r="O197" s="99"/>
      <c r="P197" s="99"/>
      <c r="Q197" s="99">
        <v>380.58</v>
      </c>
      <c r="R197" s="267"/>
      <c r="S197" s="418">
        <f aca="true" t="shared" si="31" ref="S197:S212">N197/C197</f>
        <v>1</v>
      </c>
    </row>
    <row r="198" spans="1:19" ht="36" customHeight="1">
      <c r="A198" s="46" t="s">
        <v>189</v>
      </c>
      <c r="B198" s="153" t="s">
        <v>42</v>
      </c>
      <c r="C198" s="185">
        <f aca="true" t="shared" si="32" ref="C198:C206">F198</f>
        <v>182.99</v>
      </c>
      <c r="D198" s="99"/>
      <c r="E198" s="99"/>
      <c r="F198" s="99">
        <v>182.99</v>
      </c>
      <c r="G198" s="47"/>
      <c r="H198" s="110">
        <f aca="true" t="shared" si="33" ref="H198:H206">K198</f>
        <v>182.99</v>
      </c>
      <c r="I198" s="99"/>
      <c r="J198" s="99"/>
      <c r="K198" s="99">
        <v>182.99</v>
      </c>
      <c r="L198" s="143"/>
      <c r="M198" s="419">
        <f t="shared" si="30"/>
        <v>1</v>
      </c>
      <c r="N198" s="110">
        <f aca="true" t="shared" si="34" ref="N198:N206">Q198</f>
        <v>182.99</v>
      </c>
      <c r="O198" s="99"/>
      <c r="P198" s="99"/>
      <c r="Q198" s="99">
        <v>182.99</v>
      </c>
      <c r="R198" s="267"/>
      <c r="S198" s="418">
        <f t="shared" si="31"/>
        <v>1</v>
      </c>
    </row>
    <row r="199" spans="1:19" ht="62.25" customHeight="1">
      <c r="A199" s="46" t="s">
        <v>207</v>
      </c>
      <c r="B199" s="153" t="s">
        <v>44</v>
      </c>
      <c r="C199" s="185">
        <f t="shared" si="32"/>
        <v>61.88</v>
      </c>
      <c r="D199" s="99"/>
      <c r="E199" s="99"/>
      <c r="F199" s="99">
        <v>61.88</v>
      </c>
      <c r="G199" s="47"/>
      <c r="H199" s="110">
        <f t="shared" si="33"/>
        <v>61.87</v>
      </c>
      <c r="I199" s="99"/>
      <c r="J199" s="99"/>
      <c r="K199" s="99">
        <v>61.87</v>
      </c>
      <c r="L199" s="143"/>
      <c r="M199" s="419">
        <f t="shared" si="30"/>
        <v>0.9998383968972203</v>
      </c>
      <c r="N199" s="110">
        <f t="shared" si="34"/>
        <v>61.87</v>
      </c>
      <c r="O199" s="99"/>
      <c r="P199" s="99"/>
      <c r="Q199" s="99">
        <v>61.87</v>
      </c>
      <c r="R199" s="267"/>
      <c r="S199" s="418">
        <f t="shared" si="31"/>
        <v>0.9998383968972203</v>
      </c>
    </row>
    <row r="200" spans="1:19" ht="41.25" customHeight="1">
      <c r="A200" s="46" t="s">
        <v>198</v>
      </c>
      <c r="B200" s="153" t="s">
        <v>436</v>
      </c>
      <c r="C200" s="185">
        <f t="shared" si="32"/>
        <v>80.37</v>
      </c>
      <c r="D200" s="99"/>
      <c r="E200" s="99"/>
      <c r="F200" s="99">
        <v>80.37</v>
      </c>
      <c r="G200" s="47"/>
      <c r="H200" s="110">
        <f t="shared" si="33"/>
        <v>80.37</v>
      </c>
      <c r="I200" s="99"/>
      <c r="J200" s="99"/>
      <c r="K200" s="99">
        <v>80.37</v>
      </c>
      <c r="L200" s="143"/>
      <c r="M200" s="419">
        <f t="shared" si="30"/>
        <v>1</v>
      </c>
      <c r="N200" s="110">
        <f t="shared" si="34"/>
        <v>80.37</v>
      </c>
      <c r="O200" s="99"/>
      <c r="P200" s="99"/>
      <c r="Q200" s="99">
        <v>80.37</v>
      </c>
      <c r="R200" s="267"/>
      <c r="S200" s="418">
        <f t="shared" si="31"/>
        <v>1</v>
      </c>
    </row>
    <row r="201" spans="1:20" ht="37.5" customHeight="1">
      <c r="A201" s="46" t="s">
        <v>199</v>
      </c>
      <c r="B201" s="153" t="s">
        <v>437</v>
      </c>
      <c r="C201" s="504">
        <f t="shared" si="32"/>
        <v>30</v>
      </c>
      <c r="D201" s="119"/>
      <c r="E201" s="119"/>
      <c r="F201" s="119">
        <v>30</v>
      </c>
      <c r="G201" s="461"/>
      <c r="H201" s="462">
        <f>K201</f>
        <v>27.48</v>
      </c>
      <c r="I201" s="119"/>
      <c r="J201" s="119"/>
      <c r="K201" s="119">
        <v>27.48</v>
      </c>
      <c r="L201" s="325"/>
      <c r="M201" s="463">
        <f>H201/C201</f>
        <v>0.916</v>
      </c>
      <c r="N201" s="462">
        <f>Q201</f>
        <v>27.48</v>
      </c>
      <c r="O201" s="119"/>
      <c r="P201" s="119"/>
      <c r="Q201" s="119">
        <v>27.48</v>
      </c>
      <c r="R201" s="464"/>
      <c r="S201" s="465">
        <f>N201/C201</f>
        <v>0.916</v>
      </c>
      <c r="T201" s="474"/>
    </row>
    <row r="202" spans="1:20" ht="27.75" customHeight="1">
      <c r="A202" s="46" t="s">
        <v>208</v>
      </c>
      <c r="B202" s="153" t="s">
        <v>46</v>
      </c>
      <c r="C202" s="504">
        <f t="shared" si="32"/>
        <v>13.2</v>
      </c>
      <c r="D202" s="119"/>
      <c r="E202" s="119"/>
      <c r="F202" s="119">
        <v>13.2</v>
      </c>
      <c r="G202" s="461"/>
      <c r="H202" s="462">
        <f t="shared" si="33"/>
        <v>13.2</v>
      </c>
      <c r="I202" s="119"/>
      <c r="J202" s="119"/>
      <c r="K202" s="119">
        <v>13.2</v>
      </c>
      <c r="L202" s="325"/>
      <c r="M202" s="463">
        <f t="shared" si="30"/>
        <v>1</v>
      </c>
      <c r="N202" s="462">
        <f t="shared" si="34"/>
        <v>13.2</v>
      </c>
      <c r="O202" s="119"/>
      <c r="P202" s="119"/>
      <c r="Q202" s="119">
        <v>13.2</v>
      </c>
      <c r="R202" s="464"/>
      <c r="S202" s="465">
        <f t="shared" si="31"/>
        <v>1</v>
      </c>
      <c r="T202" s="474"/>
    </row>
    <row r="203" spans="1:20" ht="27" customHeight="1">
      <c r="A203" s="46" t="s">
        <v>352</v>
      </c>
      <c r="B203" s="153" t="s">
        <v>45</v>
      </c>
      <c r="C203" s="504">
        <f t="shared" si="32"/>
        <v>15.6</v>
      </c>
      <c r="D203" s="119"/>
      <c r="E203" s="119"/>
      <c r="F203" s="119">
        <v>15.6</v>
      </c>
      <c r="G203" s="461"/>
      <c r="H203" s="462">
        <f t="shared" si="33"/>
        <v>15.6</v>
      </c>
      <c r="I203" s="119"/>
      <c r="J203" s="119"/>
      <c r="K203" s="119">
        <v>15.6</v>
      </c>
      <c r="L203" s="325"/>
      <c r="M203" s="463">
        <f t="shared" si="30"/>
        <v>1</v>
      </c>
      <c r="N203" s="462">
        <f t="shared" si="34"/>
        <v>15.6</v>
      </c>
      <c r="O203" s="119"/>
      <c r="P203" s="119"/>
      <c r="Q203" s="119">
        <v>15.6</v>
      </c>
      <c r="R203" s="464"/>
      <c r="S203" s="465">
        <f t="shared" si="31"/>
        <v>1</v>
      </c>
      <c r="T203" s="474"/>
    </row>
    <row r="204" spans="1:20" ht="27" customHeight="1">
      <c r="A204" s="46" t="s">
        <v>234</v>
      </c>
      <c r="B204" s="153" t="s">
        <v>47</v>
      </c>
      <c r="C204" s="504">
        <f t="shared" si="32"/>
        <v>6.6</v>
      </c>
      <c r="D204" s="119"/>
      <c r="E204" s="119"/>
      <c r="F204" s="119">
        <v>6.6</v>
      </c>
      <c r="G204" s="461"/>
      <c r="H204" s="462">
        <f t="shared" si="33"/>
        <v>6.6</v>
      </c>
      <c r="I204" s="119"/>
      <c r="J204" s="119"/>
      <c r="K204" s="119">
        <v>6.6</v>
      </c>
      <c r="L204" s="325"/>
      <c r="M204" s="463">
        <f t="shared" si="30"/>
        <v>1</v>
      </c>
      <c r="N204" s="462">
        <f t="shared" si="34"/>
        <v>6.6</v>
      </c>
      <c r="O204" s="119"/>
      <c r="P204" s="119"/>
      <c r="Q204" s="119">
        <v>6.6</v>
      </c>
      <c r="R204" s="464"/>
      <c r="S204" s="465">
        <f t="shared" si="31"/>
        <v>1</v>
      </c>
      <c r="T204" s="474"/>
    </row>
    <row r="205" spans="1:20" ht="27" customHeight="1">
      <c r="A205" s="46" t="s">
        <v>389</v>
      </c>
      <c r="B205" s="153" t="s">
        <v>48</v>
      </c>
      <c r="C205" s="504">
        <f t="shared" si="32"/>
        <v>1.2</v>
      </c>
      <c r="D205" s="119"/>
      <c r="E205" s="119"/>
      <c r="F205" s="119">
        <v>1.2</v>
      </c>
      <c r="G205" s="461"/>
      <c r="H205" s="462">
        <f t="shared" si="33"/>
        <v>1.2</v>
      </c>
      <c r="I205" s="119"/>
      <c r="J205" s="119"/>
      <c r="K205" s="119">
        <v>1.2</v>
      </c>
      <c r="L205" s="325"/>
      <c r="M205" s="463">
        <f t="shared" si="30"/>
        <v>1</v>
      </c>
      <c r="N205" s="462">
        <f t="shared" si="34"/>
        <v>1.2</v>
      </c>
      <c r="O205" s="119"/>
      <c r="P205" s="119"/>
      <c r="Q205" s="119">
        <v>1.2</v>
      </c>
      <c r="R205" s="464"/>
      <c r="S205" s="465">
        <f t="shared" si="31"/>
        <v>1</v>
      </c>
      <c r="T205" s="474"/>
    </row>
    <row r="206" spans="1:20" ht="39" customHeight="1">
      <c r="A206" s="46" t="s">
        <v>206</v>
      </c>
      <c r="B206" s="153" t="s">
        <v>49</v>
      </c>
      <c r="C206" s="504">
        <f t="shared" si="32"/>
        <v>3.6</v>
      </c>
      <c r="D206" s="119"/>
      <c r="E206" s="119"/>
      <c r="F206" s="119">
        <v>3.6</v>
      </c>
      <c r="G206" s="461"/>
      <c r="H206" s="462">
        <f t="shared" si="33"/>
        <v>3.6</v>
      </c>
      <c r="I206" s="119"/>
      <c r="J206" s="119"/>
      <c r="K206" s="119">
        <v>3.6</v>
      </c>
      <c r="L206" s="325"/>
      <c r="M206" s="463">
        <f t="shared" si="30"/>
        <v>1</v>
      </c>
      <c r="N206" s="462">
        <f t="shared" si="34"/>
        <v>3.6</v>
      </c>
      <c r="O206" s="119"/>
      <c r="P206" s="119"/>
      <c r="Q206" s="119">
        <v>3.6</v>
      </c>
      <c r="R206" s="464"/>
      <c r="S206" s="465">
        <f t="shared" si="31"/>
        <v>1</v>
      </c>
      <c r="T206" s="474"/>
    </row>
    <row r="207" spans="1:20" ht="36.75" customHeight="1">
      <c r="A207" s="46" t="s">
        <v>193</v>
      </c>
      <c r="B207" s="505" t="s">
        <v>50</v>
      </c>
      <c r="C207" s="211">
        <f>D207+E207+F207</f>
        <v>1.2</v>
      </c>
      <c r="D207" s="119"/>
      <c r="E207" s="119"/>
      <c r="F207" s="119">
        <v>1.2</v>
      </c>
      <c r="G207" s="461"/>
      <c r="H207" s="462">
        <f aca="true" t="shared" si="35" ref="H207:H219">K207</f>
        <v>1.2</v>
      </c>
      <c r="I207" s="119"/>
      <c r="J207" s="119"/>
      <c r="K207" s="119">
        <v>1.2</v>
      </c>
      <c r="L207" s="325"/>
      <c r="M207" s="463">
        <f t="shared" si="30"/>
        <v>1</v>
      </c>
      <c r="N207" s="462">
        <f aca="true" t="shared" si="36" ref="N207:N219">Q207</f>
        <v>1.2</v>
      </c>
      <c r="O207" s="119"/>
      <c r="P207" s="119"/>
      <c r="Q207" s="119">
        <v>1.2</v>
      </c>
      <c r="R207" s="464"/>
      <c r="S207" s="465">
        <f t="shared" si="31"/>
        <v>1</v>
      </c>
      <c r="T207" s="474"/>
    </row>
    <row r="208" spans="1:19" ht="53.25" customHeight="1">
      <c r="A208" s="46" t="s">
        <v>203</v>
      </c>
      <c r="B208" s="55" t="s">
        <v>438</v>
      </c>
      <c r="C208" s="115">
        <f>D208+E208+F208</f>
        <v>3.5</v>
      </c>
      <c r="D208" s="99"/>
      <c r="E208" s="143"/>
      <c r="F208" s="99">
        <v>3.5</v>
      </c>
      <c r="G208" s="47"/>
      <c r="H208" s="110">
        <f t="shared" si="35"/>
        <v>3.5</v>
      </c>
      <c r="I208" s="99"/>
      <c r="J208" s="143"/>
      <c r="K208" s="99">
        <v>3.5</v>
      </c>
      <c r="L208" s="143"/>
      <c r="M208" s="418">
        <f t="shared" si="30"/>
        <v>1</v>
      </c>
      <c r="N208" s="110">
        <f t="shared" si="36"/>
        <v>3.5</v>
      </c>
      <c r="O208" s="99"/>
      <c r="P208" s="143"/>
      <c r="Q208" s="99">
        <v>3.5</v>
      </c>
      <c r="R208" s="267"/>
      <c r="S208" s="418">
        <f t="shared" si="31"/>
        <v>1</v>
      </c>
    </row>
    <row r="209" spans="1:19" ht="50.25" customHeight="1">
      <c r="A209" s="46" t="s">
        <v>197</v>
      </c>
      <c r="B209" s="55" t="s">
        <v>439</v>
      </c>
      <c r="C209" s="115">
        <f aca="true" t="shared" si="37" ref="C209:C219">F209</f>
        <v>2.9</v>
      </c>
      <c r="D209" s="99"/>
      <c r="E209" s="143"/>
      <c r="F209" s="99">
        <v>2.9</v>
      </c>
      <c r="G209" s="47"/>
      <c r="H209" s="115">
        <f t="shared" si="35"/>
        <v>2.9</v>
      </c>
      <c r="I209" s="99"/>
      <c r="J209" s="143"/>
      <c r="K209" s="99">
        <v>2.9</v>
      </c>
      <c r="L209" s="143"/>
      <c r="M209" s="418">
        <f t="shared" si="30"/>
        <v>1</v>
      </c>
      <c r="N209" s="115">
        <f t="shared" si="36"/>
        <v>2.9</v>
      </c>
      <c r="O209" s="99"/>
      <c r="P209" s="143"/>
      <c r="Q209" s="99">
        <v>2.9</v>
      </c>
      <c r="R209" s="267"/>
      <c r="S209" s="418">
        <f t="shared" si="31"/>
        <v>1</v>
      </c>
    </row>
    <row r="210" spans="1:19" ht="44.25" customHeight="1">
      <c r="A210" s="46" t="s">
        <v>205</v>
      </c>
      <c r="B210" s="55" t="s">
        <v>440</v>
      </c>
      <c r="C210" s="115">
        <f t="shared" si="37"/>
        <v>3.5</v>
      </c>
      <c r="D210" s="99"/>
      <c r="E210" s="143"/>
      <c r="F210" s="99">
        <v>3.5</v>
      </c>
      <c r="G210" s="47"/>
      <c r="H210" s="115">
        <f t="shared" si="35"/>
        <v>3.5</v>
      </c>
      <c r="I210" s="99"/>
      <c r="J210" s="143"/>
      <c r="K210" s="99">
        <v>3.5</v>
      </c>
      <c r="L210" s="143"/>
      <c r="M210" s="418">
        <f t="shared" si="30"/>
        <v>1</v>
      </c>
      <c r="N210" s="115">
        <f t="shared" si="36"/>
        <v>3.5</v>
      </c>
      <c r="O210" s="99"/>
      <c r="P210" s="143"/>
      <c r="Q210" s="99">
        <v>3.5</v>
      </c>
      <c r="R210" s="267"/>
      <c r="S210" s="418">
        <f t="shared" si="31"/>
        <v>1</v>
      </c>
    </row>
    <row r="211" spans="1:19" ht="45.75" customHeight="1">
      <c r="A211" s="46" t="s">
        <v>188</v>
      </c>
      <c r="B211" s="449" t="s">
        <v>441</v>
      </c>
      <c r="C211" s="115">
        <f t="shared" si="37"/>
        <v>3.5</v>
      </c>
      <c r="D211" s="99"/>
      <c r="E211" s="143"/>
      <c r="F211" s="99">
        <v>3.5</v>
      </c>
      <c r="G211" s="47"/>
      <c r="H211" s="115">
        <f t="shared" si="35"/>
        <v>3.5</v>
      </c>
      <c r="I211" s="99"/>
      <c r="J211" s="143"/>
      <c r="K211" s="99">
        <v>3.5</v>
      </c>
      <c r="L211" s="143"/>
      <c r="M211" s="418">
        <f>H211/C211</f>
        <v>1</v>
      </c>
      <c r="N211" s="115">
        <f t="shared" si="36"/>
        <v>3.5</v>
      </c>
      <c r="O211" s="99"/>
      <c r="P211" s="143"/>
      <c r="Q211" s="99">
        <v>3.5</v>
      </c>
      <c r="R211" s="267"/>
      <c r="S211" s="418">
        <f>N211/C211</f>
        <v>1</v>
      </c>
    </row>
    <row r="212" spans="1:19" ht="48.75" customHeight="1">
      <c r="A212" s="46" t="s">
        <v>212</v>
      </c>
      <c r="B212" s="67" t="s">
        <v>442</v>
      </c>
      <c r="C212" s="115">
        <f t="shared" si="37"/>
        <v>2.3</v>
      </c>
      <c r="D212" s="99"/>
      <c r="E212" s="143"/>
      <c r="F212" s="99">
        <v>2.3</v>
      </c>
      <c r="G212" s="47"/>
      <c r="H212" s="115">
        <f t="shared" si="35"/>
        <v>2.3</v>
      </c>
      <c r="I212" s="99"/>
      <c r="J212" s="143"/>
      <c r="K212" s="99">
        <v>2.3</v>
      </c>
      <c r="L212" s="143"/>
      <c r="M212" s="418">
        <f t="shared" si="30"/>
        <v>1</v>
      </c>
      <c r="N212" s="115">
        <f t="shared" si="36"/>
        <v>2.3</v>
      </c>
      <c r="O212" s="99"/>
      <c r="P212" s="143"/>
      <c r="Q212" s="99">
        <v>2.3</v>
      </c>
      <c r="R212" s="267"/>
      <c r="S212" s="418">
        <f t="shared" si="31"/>
        <v>1</v>
      </c>
    </row>
    <row r="213" spans="1:19" ht="57.75" customHeight="1">
      <c r="A213" s="46" t="s">
        <v>204</v>
      </c>
      <c r="B213" s="67" t="s">
        <v>443</v>
      </c>
      <c r="C213" s="115">
        <f t="shared" si="37"/>
        <v>2.3</v>
      </c>
      <c r="D213" s="99"/>
      <c r="E213" s="143"/>
      <c r="F213" s="99">
        <v>2.3</v>
      </c>
      <c r="G213" s="47"/>
      <c r="H213" s="115">
        <f t="shared" si="35"/>
        <v>2.3</v>
      </c>
      <c r="I213" s="99"/>
      <c r="J213" s="143"/>
      <c r="K213" s="99">
        <v>2.3</v>
      </c>
      <c r="L213" s="143"/>
      <c r="M213" s="418">
        <f aca="true" t="shared" si="38" ref="M213:M220">H213/C213</f>
        <v>1</v>
      </c>
      <c r="N213" s="115">
        <f t="shared" si="36"/>
        <v>2.3</v>
      </c>
      <c r="O213" s="99"/>
      <c r="P213" s="143"/>
      <c r="Q213" s="99">
        <v>2.3</v>
      </c>
      <c r="R213" s="267"/>
      <c r="S213" s="418">
        <f aca="true" t="shared" si="39" ref="S213:S220">N213/C213</f>
        <v>1</v>
      </c>
    </row>
    <row r="214" spans="1:19" ht="47.25" customHeight="1">
      <c r="A214" s="46" t="s">
        <v>229</v>
      </c>
      <c r="B214" s="440" t="s">
        <v>444</v>
      </c>
      <c r="C214" s="115">
        <f t="shared" si="37"/>
        <v>2.3</v>
      </c>
      <c r="D214" s="99"/>
      <c r="E214" s="143"/>
      <c r="F214" s="99">
        <v>2.3</v>
      </c>
      <c r="G214" s="47"/>
      <c r="H214" s="115">
        <f t="shared" si="35"/>
        <v>2.3</v>
      </c>
      <c r="I214" s="99"/>
      <c r="J214" s="143"/>
      <c r="K214" s="99">
        <v>2.3</v>
      </c>
      <c r="L214" s="143"/>
      <c r="M214" s="418">
        <f t="shared" si="38"/>
        <v>1</v>
      </c>
      <c r="N214" s="115">
        <f t="shared" si="36"/>
        <v>2.3</v>
      </c>
      <c r="O214" s="99"/>
      <c r="P214" s="143"/>
      <c r="Q214" s="99">
        <v>2.3</v>
      </c>
      <c r="R214" s="267"/>
      <c r="S214" s="418">
        <f t="shared" si="39"/>
        <v>1</v>
      </c>
    </row>
    <row r="215" spans="1:19" ht="49.5" customHeight="1">
      <c r="A215" s="46" t="s">
        <v>230</v>
      </c>
      <c r="B215" s="67" t="s">
        <v>445</v>
      </c>
      <c r="C215" s="115">
        <f t="shared" si="37"/>
        <v>2.3</v>
      </c>
      <c r="D215" s="99"/>
      <c r="E215" s="143"/>
      <c r="F215" s="99">
        <v>2.3</v>
      </c>
      <c r="G215" s="47"/>
      <c r="H215" s="115">
        <f t="shared" si="35"/>
        <v>2.3</v>
      </c>
      <c r="I215" s="99"/>
      <c r="J215" s="143"/>
      <c r="K215" s="99">
        <v>2.3</v>
      </c>
      <c r="L215" s="143"/>
      <c r="M215" s="418">
        <f t="shared" si="38"/>
        <v>1</v>
      </c>
      <c r="N215" s="115">
        <f t="shared" si="36"/>
        <v>2.3</v>
      </c>
      <c r="O215" s="99"/>
      <c r="P215" s="143"/>
      <c r="Q215" s="99">
        <v>2.3</v>
      </c>
      <c r="R215" s="267"/>
      <c r="S215" s="418">
        <f t="shared" si="39"/>
        <v>1</v>
      </c>
    </row>
    <row r="216" spans="1:20" ht="32.25" customHeight="1">
      <c r="A216" s="46" t="s">
        <v>231</v>
      </c>
      <c r="B216" s="385" t="s">
        <v>446</v>
      </c>
      <c r="C216" s="211">
        <f t="shared" si="37"/>
        <v>37.71</v>
      </c>
      <c r="D216" s="119"/>
      <c r="E216" s="325"/>
      <c r="F216" s="119">
        <v>37.71</v>
      </c>
      <c r="G216" s="461"/>
      <c r="H216" s="462">
        <f t="shared" si="35"/>
        <v>37.7</v>
      </c>
      <c r="I216" s="119"/>
      <c r="J216" s="325"/>
      <c r="K216" s="119">
        <v>37.7</v>
      </c>
      <c r="L216" s="325"/>
      <c r="M216" s="465">
        <f t="shared" si="38"/>
        <v>0.9997348183505702</v>
      </c>
      <c r="N216" s="462">
        <f t="shared" si="36"/>
        <v>37.7</v>
      </c>
      <c r="O216" s="119"/>
      <c r="P216" s="325"/>
      <c r="Q216" s="119">
        <v>37.7</v>
      </c>
      <c r="R216" s="464"/>
      <c r="S216" s="465">
        <f t="shared" si="39"/>
        <v>0.9997348183505702</v>
      </c>
      <c r="T216" s="474"/>
    </row>
    <row r="217" spans="1:20" ht="30" customHeight="1">
      <c r="A217" s="46" t="s">
        <v>235</v>
      </c>
      <c r="B217" s="153" t="s">
        <v>447</v>
      </c>
      <c r="C217" s="211">
        <f t="shared" si="37"/>
        <v>98.83</v>
      </c>
      <c r="D217" s="119"/>
      <c r="E217" s="325"/>
      <c r="F217" s="119">
        <v>98.83</v>
      </c>
      <c r="G217" s="461"/>
      <c r="H217" s="462">
        <f t="shared" si="35"/>
        <v>98.83</v>
      </c>
      <c r="I217" s="119"/>
      <c r="J217" s="325"/>
      <c r="K217" s="119">
        <v>98.83</v>
      </c>
      <c r="L217" s="325"/>
      <c r="M217" s="465">
        <f t="shared" si="38"/>
        <v>1</v>
      </c>
      <c r="N217" s="462">
        <f t="shared" si="36"/>
        <v>98.83</v>
      </c>
      <c r="O217" s="119"/>
      <c r="P217" s="325"/>
      <c r="Q217" s="119">
        <v>98.83</v>
      </c>
      <c r="R217" s="464"/>
      <c r="S217" s="465">
        <f t="shared" si="39"/>
        <v>1</v>
      </c>
      <c r="T217" s="474"/>
    </row>
    <row r="218" spans="1:19" ht="48.75" customHeight="1">
      <c r="A218" s="46" t="s">
        <v>236</v>
      </c>
      <c r="B218" s="153" t="s">
        <v>448</v>
      </c>
      <c r="C218" s="211">
        <f t="shared" si="37"/>
        <v>55</v>
      </c>
      <c r="D218" s="119"/>
      <c r="E218" s="325"/>
      <c r="F218" s="119">
        <v>55</v>
      </c>
      <c r="G218" s="461"/>
      <c r="H218" s="462">
        <f t="shared" si="35"/>
        <v>53.86</v>
      </c>
      <c r="I218" s="119"/>
      <c r="J218" s="325"/>
      <c r="K218" s="119">
        <v>53.86</v>
      </c>
      <c r="L218" s="325"/>
      <c r="M218" s="465">
        <f t="shared" si="38"/>
        <v>0.9792727272727273</v>
      </c>
      <c r="N218" s="462">
        <f t="shared" si="36"/>
        <v>53.86</v>
      </c>
      <c r="O218" s="119"/>
      <c r="P218" s="325"/>
      <c r="Q218" s="119">
        <v>53.86</v>
      </c>
      <c r="R218" s="464"/>
      <c r="S218" s="465">
        <f t="shared" si="39"/>
        <v>0.9792727272727273</v>
      </c>
    </row>
    <row r="219" spans="1:20" ht="36.75" customHeight="1">
      <c r="A219" s="46" t="s">
        <v>237</v>
      </c>
      <c r="B219" s="385" t="s">
        <v>449</v>
      </c>
      <c r="C219" s="211">
        <f t="shared" si="37"/>
        <v>208.64</v>
      </c>
      <c r="D219" s="119"/>
      <c r="E219" s="325"/>
      <c r="F219" s="119">
        <v>208.64</v>
      </c>
      <c r="G219" s="461"/>
      <c r="H219" s="462">
        <f t="shared" si="35"/>
        <v>208.64</v>
      </c>
      <c r="I219" s="119"/>
      <c r="J219" s="325"/>
      <c r="K219" s="119">
        <v>208.64</v>
      </c>
      <c r="L219" s="325"/>
      <c r="M219" s="465">
        <f t="shared" si="38"/>
        <v>1</v>
      </c>
      <c r="N219" s="462">
        <f t="shared" si="36"/>
        <v>208.64</v>
      </c>
      <c r="O219" s="119"/>
      <c r="P219" s="325"/>
      <c r="Q219" s="119">
        <v>208.64</v>
      </c>
      <c r="R219" s="464"/>
      <c r="S219" s="465">
        <f t="shared" si="39"/>
        <v>1</v>
      </c>
      <c r="T219" s="474"/>
    </row>
    <row r="220" spans="1:19" ht="16.5" customHeight="1">
      <c r="A220" s="448" t="s">
        <v>424</v>
      </c>
      <c r="B220" s="595" t="s">
        <v>192</v>
      </c>
      <c r="C220" s="437">
        <f>C221+C222+C223+C224+C225+C226+C227+C228+C229</f>
        <v>499.99999999999994</v>
      </c>
      <c r="D220" s="169"/>
      <c r="E220" s="184"/>
      <c r="F220" s="163">
        <f>F221+F222+F223+F224+F225+F226+F227+F228+F229</f>
        <v>499.99999999999994</v>
      </c>
      <c r="G220" s="149"/>
      <c r="H220" s="88">
        <f>H221+H222+H223+H224+H225+H226+H227+H228+H229</f>
        <v>499.69999999999993</v>
      </c>
      <c r="I220" s="169"/>
      <c r="J220" s="184"/>
      <c r="K220" s="163">
        <f>K221+K222+K223+K224+K225+K226+K227+K228+K229</f>
        <v>499.69999999999993</v>
      </c>
      <c r="L220" s="184"/>
      <c r="M220" s="311">
        <f t="shared" si="38"/>
        <v>0.9994</v>
      </c>
      <c r="N220" s="88">
        <f>N221+N222+N223+N224+N225+N226+N227+N228+N229</f>
        <v>499.69999999999993</v>
      </c>
      <c r="O220" s="169"/>
      <c r="P220" s="184"/>
      <c r="Q220" s="163">
        <f>Q221+Q222+Q223+Q224+Q225+Q226+Q227+Q228+Q229</f>
        <v>499.69999999999993</v>
      </c>
      <c r="R220" s="276"/>
      <c r="S220" s="311">
        <f t="shared" si="39"/>
        <v>0.9994</v>
      </c>
    </row>
    <row r="221" spans="1:19" ht="51" customHeight="1">
      <c r="A221" s="46" t="s">
        <v>209</v>
      </c>
      <c r="B221" s="153" t="s">
        <v>385</v>
      </c>
      <c r="C221" s="115">
        <f aca="true" t="shared" si="40" ref="C221:C229">F221</f>
        <v>80</v>
      </c>
      <c r="D221" s="99"/>
      <c r="E221" s="99"/>
      <c r="F221" s="99">
        <v>80</v>
      </c>
      <c r="G221" s="47"/>
      <c r="H221" s="110">
        <f aca="true" t="shared" si="41" ref="H221:H231">K221</f>
        <v>80</v>
      </c>
      <c r="I221" s="99"/>
      <c r="J221" s="99"/>
      <c r="K221" s="99">
        <v>80</v>
      </c>
      <c r="L221" s="143"/>
      <c r="M221" s="419">
        <f aca="true" t="shared" si="42" ref="M221:M234">H221/C221</f>
        <v>1</v>
      </c>
      <c r="N221" s="110">
        <f aca="true" t="shared" si="43" ref="N221:N229">Q221</f>
        <v>80</v>
      </c>
      <c r="O221" s="99"/>
      <c r="P221" s="99"/>
      <c r="Q221" s="99">
        <v>80</v>
      </c>
      <c r="R221" s="267"/>
      <c r="S221" s="418">
        <f aca="true" t="shared" si="44" ref="S221:S234">N221/C221</f>
        <v>1</v>
      </c>
    </row>
    <row r="222" spans="1:19" ht="50.25" customHeight="1">
      <c r="A222" s="46" t="s">
        <v>189</v>
      </c>
      <c r="B222" s="153" t="s">
        <v>473</v>
      </c>
      <c r="C222" s="115">
        <f t="shared" si="40"/>
        <v>58.1</v>
      </c>
      <c r="D222" s="99"/>
      <c r="E222" s="99"/>
      <c r="F222" s="99">
        <v>58.1</v>
      </c>
      <c r="G222" s="47"/>
      <c r="H222" s="110">
        <f t="shared" si="41"/>
        <v>58.1</v>
      </c>
      <c r="I222" s="99"/>
      <c r="J222" s="99"/>
      <c r="K222" s="99">
        <v>58.1</v>
      </c>
      <c r="L222" s="143"/>
      <c r="M222" s="419">
        <f t="shared" si="42"/>
        <v>1</v>
      </c>
      <c r="N222" s="110">
        <f t="shared" si="43"/>
        <v>58.1</v>
      </c>
      <c r="O222" s="99"/>
      <c r="P222" s="99"/>
      <c r="Q222" s="99">
        <v>58.1</v>
      </c>
      <c r="R222" s="267"/>
      <c r="S222" s="418">
        <f t="shared" si="44"/>
        <v>1</v>
      </c>
    </row>
    <row r="223" spans="1:19" ht="52.5" customHeight="1">
      <c r="A223" s="46" t="s">
        <v>207</v>
      </c>
      <c r="B223" s="153" t="s">
        <v>386</v>
      </c>
      <c r="C223" s="115">
        <f t="shared" si="40"/>
        <v>28.37</v>
      </c>
      <c r="D223" s="99"/>
      <c r="E223" s="99"/>
      <c r="F223" s="99">
        <v>28.37</v>
      </c>
      <c r="G223" s="47"/>
      <c r="H223" s="110">
        <f t="shared" si="41"/>
        <v>28.37</v>
      </c>
      <c r="I223" s="99"/>
      <c r="J223" s="99"/>
      <c r="K223" s="99">
        <v>28.37</v>
      </c>
      <c r="L223" s="143"/>
      <c r="M223" s="419">
        <f t="shared" si="42"/>
        <v>1</v>
      </c>
      <c r="N223" s="110">
        <f t="shared" si="43"/>
        <v>28.37</v>
      </c>
      <c r="O223" s="99"/>
      <c r="P223" s="99"/>
      <c r="Q223" s="99">
        <v>28.37</v>
      </c>
      <c r="R223" s="267"/>
      <c r="S223" s="418">
        <f t="shared" si="44"/>
        <v>1</v>
      </c>
    </row>
    <row r="224" spans="1:19" ht="66" customHeight="1">
      <c r="A224" s="46" t="s">
        <v>198</v>
      </c>
      <c r="B224" s="385" t="s">
        <v>474</v>
      </c>
      <c r="C224" s="115">
        <f t="shared" si="40"/>
        <v>95.43</v>
      </c>
      <c r="D224" s="99"/>
      <c r="E224" s="99"/>
      <c r="F224" s="99">
        <v>95.43</v>
      </c>
      <c r="G224" s="47"/>
      <c r="H224" s="110">
        <f t="shared" si="41"/>
        <v>95.43</v>
      </c>
      <c r="I224" s="99"/>
      <c r="J224" s="99"/>
      <c r="K224" s="99">
        <v>95.43</v>
      </c>
      <c r="L224" s="143"/>
      <c r="M224" s="419">
        <f t="shared" si="42"/>
        <v>1</v>
      </c>
      <c r="N224" s="110">
        <f t="shared" si="43"/>
        <v>95.43</v>
      </c>
      <c r="O224" s="99"/>
      <c r="P224" s="99"/>
      <c r="Q224" s="99">
        <v>95.43</v>
      </c>
      <c r="R224" s="267"/>
      <c r="S224" s="418">
        <f t="shared" si="44"/>
        <v>1</v>
      </c>
    </row>
    <row r="225" spans="1:19" ht="63" customHeight="1">
      <c r="A225" s="46" t="s">
        <v>199</v>
      </c>
      <c r="B225" s="153" t="s">
        <v>0</v>
      </c>
      <c r="C225" s="115">
        <f t="shared" si="40"/>
        <v>58.02</v>
      </c>
      <c r="D225" s="99"/>
      <c r="E225" s="99"/>
      <c r="F225" s="99">
        <v>58.02</v>
      </c>
      <c r="G225" s="47"/>
      <c r="H225" s="110">
        <f t="shared" si="41"/>
        <v>58.02</v>
      </c>
      <c r="I225" s="99"/>
      <c r="J225" s="99"/>
      <c r="K225" s="99">
        <v>58.02</v>
      </c>
      <c r="L225" s="143"/>
      <c r="M225" s="419">
        <f t="shared" si="42"/>
        <v>1</v>
      </c>
      <c r="N225" s="110">
        <f t="shared" si="43"/>
        <v>58.02</v>
      </c>
      <c r="O225" s="99"/>
      <c r="P225" s="99"/>
      <c r="Q225" s="99">
        <v>58.02</v>
      </c>
      <c r="R225" s="267"/>
      <c r="S225" s="418">
        <f t="shared" si="44"/>
        <v>1</v>
      </c>
    </row>
    <row r="226" spans="1:19" ht="54" customHeight="1">
      <c r="A226" s="46" t="s">
        <v>208</v>
      </c>
      <c r="B226" s="153" t="s">
        <v>387</v>
      </c>
      <c r="C226" s="115">
        <f t="shared" si="40"/>
        <v>96</v>
      </c>
      <c r="D226" s="99"/>
      <c r="E226" s="99"/>
      <c r="F226" s="99">
        <v>96</v>
      </c>
      <c r="G226" s="47"/>
      <c r="H226" s="110">
        <f t="shared" si="41"/>
        <v>95.7</v>
      </c>
      <c r="I226" s="99"/>
      <c r="J226" s="99"/>
      <c r="K226" s="99">
        <v>95.7</v>
      </c>
      <c r="L226" s="143"/>
      <c r="M226" s="419">
        <f t="shared" si="42"/>
        <v>0.9968750000000001</v>
      </c>
      <c r="N226" s="110">
        <f t="shared" si="43"/>
        <v>95.7</v>
      </c>
      <c r="O226" s="99"/>
      <c r="P226" s="99"/>
      <c r="Q226" s="99">
        <v>95.7</v>
      </c>
      <c r="R226" s="267"/>
      <c r="S226" s="418">
        <f t="shared" si="44"/>
        <v>0.9968750000000001</v>
      </c>
    </row>
    <row r="227" spans="1:19" ht="71.25" customHeight="1">
      <c r="A227" s="46" t="s">
        <v>352</v>
      </c>
      <c r="B227" s="153" t="s">
        <v>388</v>
      </c>
      <c r="C227" s="115">
        <f t="shared" si="40"/>
        <v>22</v>
      </c>
      <c r="D227" s="99"/>
      <c r="E227" s="99"/>
      <c r="F227" s="99">
        <v>22</v>
      </c>
      <c r="G227" s="47"/>
      <c r="H227" s="110">
        <f t="shared" si="41"/>
        <v>22</v>
      </c>
      <c r="I227" s="99"/>
      <c r="J227" s="99"/>
      <c r="K227" s="99">
        <v>22</v>
      </c>
      <c r="L227" s="143"/>
      <c r="M227" s="419">
        <f t="shared" si="42"/>
        <v>1</v>
      </c>
      <c r="N227" s="110">
        <f t="shared" si="43"/>
        <v>22</v>
      </c>
      <c r="O227" s="99"/>
      <c r="P227" s="99"/>
      <c r="Q227" s="99">
        <v>22</v>
      </c>
      <c r="R227" s="267"/>
      <c r="S227" s="418">
        <f t="shared" si="44"/>
        <v>1</v>
      </c>
    </row>
    <row r="228" spans="1:19" ht="37.5" customHeight="1">
      <c r="A228" s="46" t="s">
        <v>234</v>
      </c>
      <c r="B228" s="153" t="s">
        <v>390</v>
      </c>
      <c r="C228" s="115">
        <f t="shared" si="40"/>
        <v>58</v>
      </c>
      <c r="D228" s="99"/>
      <c r="E228" s="99"/>
      <c r="F228" s="99">
        <v>58</v>
      </c>
      <c r="G228" s="47"/>
      <c r="H228" s="110">
        <f t="shared" si="41"/>
        <v>58</v>
      </c>
      <c r="I228" s="99"/>
      <c r="J228" s="99"/>
      <c r="K228" s="99">
        <v>58</v>
      </c>
      <c r="L228" s="143"/>
      <c r="M228" s="419">
        <f t="shared" si="42"/>
        <v>1</v>
      </c>
      <c r="N228" s="110">
        <f t="shared" si="43"/>
        <v>58</v>
      </c>
      <c r="O228" s="99"/>
      <c r="P228" s="99"/>
      <c r="Q228" s="99">
        <v>58</v>
      </c>
      <c r="R228" s="267"/>
      <c r="S228" s="418">
        <f t="shared" si="44"/>
        <v>1</v>
      </c>
    </row>
    <row r="229" spans="1:19" ht="30.75" customHeight="1">
      <c r="A229" s="46" t="s">
        <v>389</v>
      </c>
      <c r="B229" s="153" t="s">
        <v>391</v>
      </c>
      <c r="C229" s="115">
        <f t="shared" si="40"/>
        <v>4.08</v>
      </c>
      <c r="D229" s="99"/>
      <c r="E229" s="99"/>
      <c r="F229" s="99">
        <v>4.08</v>
      </c>
      <c r="G229" s="47"/>
      <c r="H229" s="110">
        <f t="shared" si="41"/>
        <v>4.08</v>
      </c>
      <c r="I229" s="99"/>
      <c r="J229" s="99"/>
      <c r="K229" s="99">
        <v>4.08</v>
      </c>
      <c r="L229" s="143"/>
      <c r="M229" s="419">
        <f t="shared" si="42"/>
        <v>1</v>
      </c>
      <c r="N229" s="110">
        <f t="shared" si="43"/>
        <v>4.08</v>
      </c>
      <c r="O229" s="99"/>
      <c r="P229" s="99"/>
      <c r="Q229" s="99">
        <v>4.08</v>
      </c>
      <c r="R229" s="267"/>
      <c r="S229" s="418">
        <f t="shared" si="44"/>
        <v>1</v>
      </c>
    </row>
    <row r="230" spans="1:19" ht="27" customHeight="1">
      <c r="A230" s="436" t="s">
        <v>155</v>
      </c>
      <c r="B230" s="453" t="s">
        <v>425</v>
      </c>
      <c r="C230" s="437">
        <f>C231</f>
        <v>141.535</v>
      </c>
      <c r="D230" s="171"/>
      <c r="E230" s="171"/>
      <c r="F230" s="171">
        <f>F231</f>
        <v>141.535</v>
      </c>
      <c r="G230" s="47"/>
      <c r="H230" s="437">
        <f>H231</f>
        <v>141.509</v>
      </c>
      <c r="I230" s="171"/>
      <c r="J230" s="171"/>
      <c r="K230" s="171">
        <f>K231</f>
        <v>141.509</v>
      </c>
      <c r="L230" s="143"/>
      <c r="M230" s="310">
        <f t="shared" si="42"/>
        <v>0.9998162998551594</v>
      </c>
      <c r="N230" s="437">
        <f>N231</f>
        <v>141.509</v>
      </c>
      <c r="O230" s="171"/>
      <c r="P230" s="171"/>
      <c r="Q230" s="171">
        <f>Q231</f>
        <v>141.509</v>
      </c>
      <c r="R230" s="267"/>
      <c r="S230" s="311">
        <f t="shared" si="44"/>
        <v>0.9998162998551594</v>
      </c>
    </row>
    <row r="231" spans="1:20" ht="48.75" customHeight="1">
      <c r="A231" s="46" t="s">
        <v>209</v>
      </c>
      <c r="B231" s="153" t="s">
        <v>426</v>
      </c>
      <c r="C231" s="115">
        <f>F231</f>
        <v>141.535</v>
      </c>
      <c r="D231" s="99"/>
      <c r="E231" s="99"/>
      <c r="F231" s="99">
        <v>141.535</v>
      </c>
      <c r="G231" s="47"/>
      <c r="H231" s="110">
        <f t="shared" si="41"/>
        <v>141.509</v>
      </c>
      <c r="I231" s="458"/>
      <c r="J231" s="143"/>
      <c r="K231" s="99">
        <v>141.509</v>
      </c>
      <c r="L231" s="143"/>
      <c r="M231" s="419">
        <f t="shared" si="42"/>
        <v>0.9998162998551594</v>
      </c>
      <c r="N231" s="110">
        <f>Q231</f>
        <v>141.509</v>
      </c>
      <c r="O231" s="99"/>
      <c r="P231" s="143"/>
      <c r="Q231" s="99">
        <v>141.509</v>
      </c>
      <c r="R231" s="267"/>
      <c r="S231" s="419">
        <f t="shared" si="44"/>
        <v>0.9998162998551594</v>
      </c>
      <c r="T231" s="474"/>
    </row>
    <row r="232" spans="1:20" ht="40.5" customHeight="1">
      <c r="A232" s="436" t="s">
        <v>405</v>
      </c>
      <c r="B232" s="595" t="s">
        <v>184</v>
      </c>
      <c r="C232" s="437">
        <f>C233+C234</f>
        <v>2063.2019999999998</v>
      </c>
      <c r="D232" s="171"/>
      <c r="E232" s="171"/>
      <c r="F232" s="437">
        <f>F233+F234</f>
        <v>2063.2019999999998</v>
      </c>
      <c r="G232" s="47"/>
      <c r="H232" s="437">
        <f>H233+H234</f>
        <v>1959.453</v>
      </c>
      <c r="I232" s="171"/>
      <c r="J232" s="171"/>
      <c r="K232" s="437">
        <f>K233+K234</f>
        <v>1959.453</v>
      </c>
      <c r="L232" s="143"/>
      <c r="M232" s="420">
        <f t="shared" si="42"/>
        <v>0.9497145698773073</v>
      </c>
      <c r="N232" s="437">
        <f>N233+N234</f>
        <v>1959.453</v>
      </c>
      <c r="O232" s="171"/>
      <c r="P232" s="171"/>
      <c r="Q232" s="437">
        <f>Q233+Q234</f>
        <v>1959.453</v>
      </c>
      <c r="R232" s="267"/>
      <c r="S232" s="310">
        <f t="shared" si="44"/>
        <v>0.9497145698773073</v>
      </c>
      <c r="T232" s="474"/>
    </row>
    <row r="233" spans="1:20" ht="38.25" customHeight="1">
      <c r="A233" s="46" t="s">
        <v>209</v>
      </c>
      <c r="B233" s="153" t="s">
        <v>406</v>
      </c>
      <c r="C233" s="115">
        <f>F233</f>
        <v>132.026</v>
      </c>
      <c r="D233" s="99"/>
      <c r="E233" s="99"/>
      <c r="F233" s="99">
        <v>132.026</v>
      </c>
      <c r="G233" s="47"/>
      <c r="H233" s="185">
        <f>K233</f>
        <v>132.024</v>
      </c>
      <c r="I233" s="458"/>
      <c r="J233" s="143"/>
      <c r="K233" s="99">
        <v>132.024</v>
      </c>
      <c r="L233" s="143"/>
      <c r="M233" s="419">
        <f t="shared" si="42"/>
        <v>0.99998485146865</v>
      </c>
      <c r="N233" s="185">
        <f>Q233</f>
        <v>132.024</v>
      </c>
      <c r="O233" s="458"/>
      <c r="P233" s="143"/>
      <c r="Q233" s="99">
        <v>132.024</v>
      </c>
      <c r="R233" s="267"/>
      <c r="S233" s="419">
        <f t="shared" si="44"/>
        <v>0.99998485146865</v>
      </c>
      <c r="T233" s="474"/>
    </row>
    <row r="234" spans="1:20" ht="48.75" customHeight="1" thickBot="1">
      <c r="A234" s="434" t="s">
        <v>189</v>
      </c>
      <c r="B234" s="153" t="s">
        <v>407</v>
      </c>
      <c r="C234" s="435">
        <f>F234</f>
        <v>1931.176</v>
      </c>
      <c r="D234" s="157"/>
      <c r="E234" s="157"/>
      <c r="F234" s="157">
        <v>1931.176</v>
      </c>
      <c r="G234" s="158"/>
      <c r="H234" s="556">
        <f>K234</f>
        <v>1827.429</v>
      </c>
      <c r="I234" s="456"/>
      <c r="J234" s="197"/>
      <c r="K234" s="157">
        <v>1827.429</v>
      </c>
      <c r="L234" s="197"/>
      <c r="M234" s="419">
        <f t="shared" si="42"/>
        <v>0.9462778120689156</v>
      </c>
      <c r="N234" s="556">
        <f>Q234</f>
        <v>1827.429</v>
      </c>
      <c r="O234" s="456"/>
      <c r="P234" s="197"/>
      <c r="Q234" s="157">
        <v>1827.429</v>
      </c>
      <c r="R234" s="268"/>
      <c r="S234" s="419">
        <f t="shared" si="44"/>
        <v>0.9462778120689156</v>
      </c>
      <c r="T234" s="474"/>
    </row>
    <row r="235" spans="1:19" ht="64.5" customHeight="1" thickBot="1">
      <c r="A235" s="61" t="s">
        <v>204</v>
      </c>
      <c r="B235" s="604" t="s">
        <v>151</v>
      </c>
      <c r="C235" s="231">
        <f>C236+C247</f>
        <v>3160.2322400000003</v>
      </c>
      <c r="D235" s="102"/>
      <c r="E235" s="102">
        <f>E236+E247</f>
        <v>1559.87952</v>
      </c>
      <c r="F235" s="102">
        <f>F236+F247</f>
        <v>1600.3527199999999</v>
      </c>
      <c r="G235" s="235"/>
      <c r="H235" s="231">
        <f>H236+H247</f>
        <v>3159.4755000000005</v>
      </c>
      <c r="I235" s="102"/>
      <c r="J235" s="102">
        <f>J236+J247</f>
        <v>1559.87952</v>
      </c>
      <c r="K235" s="102">
        <f>K236+K247</f>
        <v>1599.5959799999998</v>
      </c>
      <c r="L235" s="629"/>
      <c r="M235" s="529">
        <f>H235/C235</f>
        <v>0.9997605429150359</v>
      </c>
      <c r="N235" s="231">
        <f>N236+N247</f>
        <v>3159.4755000000005</v>
      </c>
      <c r="O235" s="102"/>
      <c r="P235" s="102">
        <f>P236+P247</f>
        <v>1559.87952</v>
      </c>
      <c r="Q235" s="102">
        <f>Q236+Q247</f>
        <v>1599.5959799999998</v>
      </c>
      <c r="R235" s="269"/>
      <c r="S235" s="304">
        <f>N235/C235</f>
        <v>0.9997605429150359</v>
      </c>
    </row>
    <row r="236" spans="1:240" s="39" customFormat="1" ht="37.5" customHeight="1">
      <c r="A236" s="62" t="s">
        <v>178</v>
      </c>
      <c r="B236" s="595" t="s">
        <v>184</v>
      </c>
      <c r="C236" s="182">
        <f>C237+C238+C239+C240+C241+C242+C243+C244+C245+C246</f>
        <v>2551.72724</v>
      </c>
      <c r="D236" s="108"/>
      <c r="E236" s="108">
        <f>E237+E238+E239+E240+E241+E242+E243+E244+E245+E246</f>
        <v>1559.87952</v>
      </c>
      <c r="F236" s="108">
        <f>F237+F238+F239+F240+F241+F242+F243+F244+F245+F246</f>
        <v>991.84772</v>
      </c>
      <c r="G236" s="109"/>
      <c r="H236" s="182">
        <f>H237+H238+H239+H240+H241+H242+H243+H244+H245+H246</f>
        <v>2551.7145000000005</v>
      </c>
      <c r="I236" s="108"/>
      <c r="J236" s="108">
        <f>J237+J238+J239+J240+J241+J242+J243+J244+J245+J246</f>
        <v>1559.87952</v>
      </c>
      <c r="K236" s="108">
        <f>K237+K238+K239+K240+K241+K242+K243+K244+K245+K246</f>
        <v>991.8349799999999</v>
      </c>
      <c r="L236" s="183"/>
      <c r="M236" s="311">
        <f>H236/C236</f>
        <v>0.9999950073033669</v>
      </c>
      <c r="N236" s="182">
        <f>N237+N238+N239+N240+N241+N242+N243+N244+N245+N246</f>
        <v>2551.7145000000005</v>
      </c>
      <c r="O236" s="108"/>
      <c r="P236" s="108">
        <f>P237+P238+P239+P240+P241+P242+P243+P244+P245+P246</f>
        <v>1559.87952</v>
      </c>
      <c r="Q236" s="108">
        <f>Q237+Q238+Q239+Q240+Q241+Q242+Q243+Q244+Q245+Q246</f>
        <v>991.8349799999999</v>
      </c>
      <c r="R236" s="450"/>
      <c r="S236" s="311">
        <f>N236/C236</f>
        <v>0.9999950073033669</v>
      </c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</row>
    <row r="237" spans="1:19" ht="37.5" customHeight="1">
      <c r="A237" s="62" t="s">
        <v>209</v>
      </c>
      <c r="B237" s="386" t="s">
        <v>270</v>
      </c>
      <c r="C237" s="563">
        <f>E237+F237</f>
        <v>92.1993</v>
      </c>
      <c r="D237" s="111"/>
      <c r="E237" s="111">
        <v>92.1073</v>
      </c>
      <c r="F237" s="111">
        <v>0.092</v>
      </c>
      <c r="G237" s="109"/>
      <c r="H237" s="563">
        <f aca="true" t="shared" si="45" ref="H237:H242">J237+K237</f>
        <v>92.1993</v>
      </c>
      <c r="I237" s="111"/>
      <c r="J237" s="111">
        <v>92.1073</v>
      </c>
      <c r="K237" s="111">
        <v>0.092</v>
      </c>
      <c r="L237" s="183"/>
      <c r="M237" s="419">
        <f aca="true" t="shared" si="46" ref="M237:M246">H237/C237</f>
        <v>1</v>
      </c>
      <c r="N237" s="563">
        <f aca="true" t="shared" si="47" ref="N237:N242">P237+Q237</f>
        <v>92.1993</v>
      </c>
      <c r="O237" s="111"/>
      <c r="P237" s="111">
        <v>92.1073</v>
      </c>
      <c r="Q237" s="111">
        <v>0.092</v>
      </c>
      <c r="R237" s="271"/>
      <c r="S237" s="418">
        <f aca="true" t="shared" si="48" ref="S237:S246">N237/C237</f>
        <v>1</v>
      </c>
    </row>
    <row r="238" spans="1:19" ht="37.5" customHeight="1">
      <c r="A238" s="8" t="s">
        <v>189</v>
      </c>
      <c r="B238" s="386" t="s">
        <v>271</v>
      </c>
      <c r="C238" s="617">
        <f>E238+F238</f>
        <v>358.16977</v>
      </c>
      <c r="D238" s="116"/>
      <c r="E238" s="116">
        <v>357.81056</v>
      </c>
      <c r="F238" s="116">
        <v>0.35921</v>
      </c>
      <c r="G238" s="618"/>
      <c r="H238" s="617">
        <f t="shared" si="45"/>
        <v>358.16977</v>
      </c>
      <c r="I238" s="116"/>
      <c r="J238" s="116">
        <v>357.81056</v>
      </c>
      <c r="K238" s="116">
        <v>0.35921</v>
      </c>
      <c r="L238" s="339"/>
      <c r="M238" s="463">
        <f t="shared" si="46"/>
        <v>1</v>
      </c>
      <c r="N238" s="617">
        <f t="shared" si="47"/>
        <v>358.16977</v>
      </c>
      <c r="O238" s="116"/>
      <c r="P238" s="116">
        <v>357.81056</v>
      </c>
      <c r="Q238" s="116">
        <v>0.35921</v>
      </c>
      <c r="R238" s="466"/>
      <c r="S238" s="465">
        <f t="shared" si="48"/>
        <v>1</v>
      </c>
    </row>
    <row r="239" spans="1:19" ht="42" customHeight="1">
      <c r="A239" s="8" t="s">
        <v>207</v>
      </c>
      <c r="B239" s="386" t="s">
        <v>181</v>
      </c>
      <c r="C239" s="617">
        <f>E239+F239</f>
        <v>740.77139</v>
      </c>
      <c r="D239" s="116"/>
      <c r="E239" s="116">
        <v>740.02553</v>
      </c>
      <c r="F239" s="116">
        <v>0.74586</v>
      </c>
      <c r="G239" s="618"/>
      <c r="H239" s="617">
        <f t="shared" si="45"/>
        <v>740.77139</v>
      </c>
      <c r="I239" s="116"/>
      <c r="J239" s="116">
        <v>740.02553</v>
      </c>
      <c r="K239" s="116">
        <v>0.74586</v>
      </c>
      <c r="L239" s="339"/>
      <c r="M239" s="463">
        <f t="shared" si="46"/>
        <v>1</v>
      </c>
      <c r="N239" s="617">
        <f t="shared" si="47"/>
        <v>740.77139</v>
      </c>
      <c r="O239" s="116"/>
      <c r="P239" s="116">
        <v>740.02553</v>
      </c>
      <c r="Q239" s="116">
        <v>0.74586</v>
      </c>
      <c r="R239" s="466"/>
      <c r="S239" s="465">
        <f t="shared" si="48"/>
        <v>1</v>
      </c>
    </row>
    <row r="240" spans="1:19" ht="37.5" customHeight="1">
      <c r="A240" s="8" t="s">
        <v>198</v>
      </c>
      <c r="B240" s="387" t="s">
        <v>272</v>
      </c>
      <c r="C240" s="617">
        <f>E240+F240</f>
        <v>222.23013</v>
      </c>
      <c r="D240" s="116"/>
      <c r="E240" s="116">
        <v>222.00713</v>
      </c>
      <c r="F240" s="116">
        <v>0.223</v>
      </c>
      <c r="G240" s="618"/>
      <c r="H240" s="617">
        <f t="shared" si="45"/>
        <v>222.23013</v>
      </c>
      <c r="I240" s="116"/>
      <c r="J240" s="116">
        <v>222.00713</v>
      </c>
      <c r="K240" s="116">
        <v>0.223</v>
      </c>
      <c r="L240" s="339"/>
      <c r="M240" s="463">
        <f t="shared" si="46"/>
        <v>1</v>
      </c>
      <c r="N240" s="617">
        <f t="shared" si="47"/>
        <v>222.23013</v>
      </c>
      <c r="O240" s="116"/>
      <c r="P240" s="116">
        <v>222.00713</v>
      </c>
      <c r="Q240" s="116">
        <v>0.223</v>
      </c>
      <c r="R240" s="466"/>
      <c r="S240" s="465">
        <f t="shared" si="48"/>
        <v>1</v>
      </c>
    </row>
    <row r="241" spans="1:19" ht="44.25" customHeight="1">
      <c r="A241" s="8" t="s">
        <v>199</v>
      </c>
      <c r="B241" s="388" t="s">
        <v>273</v>
      </c>
      <c r="C241" s="617">
        <f>E241+F241</f>
        <v>148.07702</v>
      </c>
      <c r="D241" s="116"/>
      <c r="E241" s="116">
        <v>147.929</v>
      </c>
      <c r="F241" s="116">
        <v>0.14802</v>
      </c>
      <c r="G241" s="618"/>
      <c r="H241" s="617">
        <f t="shared" si="45"/>
        <v>148.07702</v>
      </c>
      <c r="I241" s="116"/>
      <c r="J241" s="116">
        <v>147.929</v>
      </c>
      <c r="K241" s="116">
        <v>0.14802</v>
      </c>
      <c r="L241" s="339"/>
      <c r="M241" s="463">
        <f t="shared" si="46"/>
        <v>1</v>
      </c>
      <c r="N241" s="617">
        <f t="shared" si="47"/>
        <v>148.07702</v>
      </c>
      <c r="O241" s="116"/>
      <c r="P241" s="116">
        <v>147.929</v>
      </c>
      <c r="Q241" s="116">
        <v>0.14802</v>
      </c>
      <c r="R241" s="466"/>
      <c r="S241" s="465">
        <f t="shared" si="48"/>
        <v>1</v>
      </c>
    </row>
    <row r="242" spans="1:19" ht="41.25" customHeight="1">
      <c r="A242" s="7" t="s">
        <v>208</v>
      </c>
      <c r="B242" s="387" t="s">
        <v>274</v>
      </c>
      <c r="C242" s="211">
        <f>D242+E242+F242</f>
        <v>123.41679</v>
      </c>
      <c r="D242" s="119"/>
      <c r="E242" s="119"/>
      <c r="F242" s="116">
        <v>123.41679</v>
      </c>
      <c r="G242" s="461"/>
      <c r="H242" s="617">
        <f t="shared" si="45"/>
        <v>123.416</v>
      </c>
      <c r="I242" s="119"/>
      <c r="J242" s="119"/>
      <c r="K242" s="119">
        <v>123.416</v>
      </c>
      <c r="L242" s="325"/>
      <c r="M242" s="463">
        <f t="shared" si="46"/>
        <v>0.9999935989260456</v>
      </c>
      <c r="N242" s="617">
        <f t="shared" si="47"/>
        <v>123.416</v>
      </c>
      <c r="O242" s="119"/>
      <c r="P242" s="119"/>
      <c r="Q242" s="119">
        <v>123.416</v>
      </c>
      <c r="R242" s="464"/>
      <c r="S242" s="465">
        <f t="shared" si="48"/>
        <v>0.9999935989260456</v>
      </c>
    </row>
    <row r="243" spans="1:19" ht="31.5" customHeight="1">
      <c r="A243" s="8" t="s">
        <v>352</v>
      </c>
      <c r="B243" s="387" t="s">
        <v>275</v>
      </c>
      <c r="C243" s="211">
        <f>F243</f>
        <v>283.2649</v>
      </c>
      <c r="D243" s="116"/>
      <c r="E243" s="116"/>
      <c r="F243" s="116">
        <v>283.2649</v>
      </c>
      <c r="G243" s="497"/>
      <c r="H243" s="211">
        <f>K243</f>
        <v>283.2649</v>
      </c>
      <c r="I243" s="116"/>
      <c r="J243" s="116"/>
      <c r="K243" s="116">
        <v>283.2649</v>
      </c>
      <c r="L243" s="332"/>
      <c r="M243" s="463">
        <f t="shared" si="46"/>
        <v>1</v>
      </c>
      <c r="N243" s="211">
        <f>Q243</f>
        <v>283.2649</v>
      </c>
      <c r="O243" s="116"/>
      <c r="P243" s="116"/>
      <c r="Q243" s="116">
        <v>283.2649</v>
      </c>
      <c r="R243" s="466"/>
      <c r="S243" s="465">
        <f t="shared" si="48"/>
        <v>1</v>
      </c>
    </row>
    <row r="244" spans="1:19" ht="39.75" customHeight="1">
      <c r="A244" s="8" t="s">
        <v>234</v>
      </c>
      <c r="B244" s="387" t="s">
        <v>276</v>
      </c>
      <c r="C244" s="211">
        <f>F244</f>
        <v>283.2649</v>
      </c>
      <c r="D244" s="116"/>
      <c r="E244" s="116"/>
      <c r="F244" s="116">
        <v>283.2649</v>
      </c>
      <c r="G244" s="497"/>
      <c r="H244" s="211">
        <f>K244</f>
        <v>283.2649</v>
      </c>
      <c r="I244" s="116"/>
      <c r="J244" s="116"/>
      <c r="K244" s="116">
        <v>283.2649</v>
      </c>
      <c r="L244" s="332"/>
      <c r="M244" s="463">
        <f t="shared" si="46"/>
        <v>1</v>
      </c>
      <c r="N244" s="211">
        <f>Q244</f>
        <v>283.2649</v>
      </c>
      <c r="O244" s="116"/>
      <c r="P244" s="116"/>
      <c r="Q244" s="116">
        <v>283.2649</v>
      </c>
      <c r="R244" s="466"/>
      <c r="S244" s="465">
        <f t="shared" si="48"/>
        <v>1</v>
      </c>
    </row>
    <row r="245" spans="1:19" ht="39.75" customHeight="1">
      <c r="A245" s="8" t="s">
        <v>389</v>
      </c>
      <c r="B245" s="387" t="s">
        <v>277</v>
      </c>
      <c r="C245" s="211">
        <f>F245</f>
        <v>141.63304</v>
      </c>
      <c r="D245" s="116"/>
      <c r="E245" s="116"/>
      <c r="F245" s="116">
        <v>141.63304</v>
      </c>
      <c r="G245" s="497"/>
      <c r="H245" s="211">
        <f>K245</f>
        <v>141.63304</v>
      </c>
      <c r="I245" s="116"/>
      <c r="J245" s="116"/>
      <c r="K245" s="116">
        <v>141.63304</v>
      </c>
      <c r="L245" s="332"/>
      <c r="M245" s="463">
        <f t="shared" si="46"/>
        <v>1</v>
      </c>
      <c r="N245" s="211">
        <f>Q245</f>
        <v>141.63304</v>
      </c>
      <c r="O245" s="116"/>
      <c r="P245" s="116"/>
      <c r="Q245" s="116">
        <v>141.63304</v>
      </c>
      <c r="R245" s="466"/>
      <c r="S245" s="465">
        <f t="shared" si="48"/>
        <v>1</v>
      </c>
    </row>
    <row r="246" spans="1:20" ht="51" customHeight="1">
      <c r="A246" s="8" t="s">
        <v>206</v>
      </c>
      <c r="B246" s="387" t="s">
        <v>5</v>
      </c>
      <c r="C246" s="211">
        <f>E246+F246</f>
        <v>158.7</v>
      </c>
      <c r="D246" s="116"/>
      <c r="E246" s="116"/>
      <c r="F246" s="116">
        <v>158.7</v>
      </c>
      <c r="G246" s="497"/>
      <c r="H246" s="101">
        <f>J246+K246</f>
        <v>158.68805</v>
      </c>
      <c r="I246" s="116"/>
      <c r="J246" s="116"/>
      <c r="K246" s="116">
        <v>158.68805</v>
      </c>
      <c r="L246" s="332"/>
      <c r="M246" s="463">
        <f t="shared" si="46"/>
        <v>0.9999247006931318</v>
      </c>
      <c r="N246" s="101">
        <f>P246+Q246</f>
        <v>158.68805</v>
      </c>
      <c r="O246" s="116"/>
      <c r="P246" s="116"/>
      <c r="Q246" s="116">
        <v>158.68805</v>
      </c>
      <c r="R246" s="466"/>
      <c r="S246" s="465">
        <f t="shared" si="48"/>
        <v>0.9999247006931318</v>
      </c>
      <c r="T246" s="472"/>
    </row>
    <row r="247" spans="1:19" ht="38.25" customHeight="1">
      <c r="A247" s="41" t="s">
        <v>179</v>
      </c>
      <c r="B247" s="453" t="s">
        <v>240</v>
      </c>
      <c r="C247" s="520">
        <f>C248</f>
        <v>608.505</v>
      </c>
      <c r="D247" s="521"/>
      <c r="E247" s="521"/>
      <c r="F247" s="521">
        <f>F248</f>
        <v>608.505</v>
      </c>
      <c r="G247" s="522"/>
      <c r="H247" s="523">
        <f>H248</f>
        <v>607.761</v>
      </c>
      <c r="I247" s="521"/>
      <c r="J247" s="521"/>
      <c r="K247" s="521">
        <f>K248</f>
        <v>607.761</v>
      </c>
      <c r="L247" s="524"/>
      <c r="M247" s="499">
        <f>H247/C247</f>
        <v>0.9987773313284196</v>
      </c>
      <c r="N247" s="523">
        <f>N248</f>
        <v>607.761</v>
      </c>
      <c r="O247" s="521"/>
      <c r="P247" s="521"/>
      <c r="Q247" s="521">
        <f>Q248</f>
        <v>607.761</v>
      </c>
      <c r="R247" s="525"/>
      <c r="S247" s="499">
        <f>N247/C247</f>
        <v>0.9987773313284196</v>
      </c>
    </row>
    <row r="248" spans="1:19" ht="51.75" customHeight="1" thickBot="1">
      <c r="A248" s="526" t="s">
        <v>209</v>
      </c>
      <c r="B248" s="384" t="s">
        <v>152</v>
      </c>
      <c r="C248" s="211">
        <f>D248+E248+F248</f>
        <v>608.505</v>
      </c>
      <c r="D248" s="468"/>
      <c r="E248" s="468"/>
      <c r="F248" s="468">
        <v>608.505</v>
      </c>
      <c r="G248" s="527"/>
      <c r="H248" s="118">
        <f>I248+J248+K248</f>
        <v>607.761</v>
      </c>
      <c r="I248" s="468"/>
      <c r="J248" s="468"/>
      <c r="K248" s="468">
        <v>607.761</v>
      </c>
      <c r="L248" s="469"/>
      <c r="M248" s="463">
        <f>H248/C248</f>
        <v>0.9987773313284196</v>
      </c>
      <c r="N248" s="118">
        <f>O248+P248+Q248</f>
        <v>607.761</v>
      </c>
      <c r="O248" s="468"/>
      <c r="P248" s="468"/>
      <c r="Q248" s="468">
        <v>607.761</v>
      </c>
      <c r="R248" s="528"/>
      <c r="S248" s="465">
        <f>N248/C248</f>
        <v>0.9987773313284196</v>
      </c>
    </row>
    <row r="249" spans="1:19" ht="54" customHeight="1" thickBot="1">
      <c r="A249" s="23" t="s">
        <v>229</v>
      </c>
      <c r="B249" s="604" t="s">
        <v>63</v>
      </c>
      <c r="C249" s="229">
        <f>C250+C251+C252+C253+C254+C255+C256+C257+C264+C265+C266+C267</f>
        <v>8504.045</v>
      </c>
      <c r="D249" s="102"/>
      <c r="E249" s="195"/>
      <c r="F249" s="102">
        <f>F250+F251+F252+F253+F254+F255+F256+F257+F264+F265+F266+F267</f>
        <v>8504.045</v>
      </c>
      <c r="G249" s="235"/>
      <c r="H249" s="229">
        <f>H250+H251+H252+H253+H254+H255+H256+H257+H264+H265+H266+H267</f>
        <v>7566.864</v>
      </c>
      <c r="I249" s="102"/>
      <c r="J249" s="195"/>
      <c r="K249" s="102">
        <f>K250+K251+K252+K253+K254+K255+K256+K257+K264+K265+K266+K267</f>
        <v>7566.864</v>
      </c>
      <c r="L249" s="230"/>
      <c r="M249" s="529">
        <f>H249/C249</f>
        <v>0.8897958559720697</v>
      </c>
      <c r="N249" s="229">
        <f>N250+N251+N252+N253+N254+N255+N256+N257+N264+N265+N266+N267</f>
        <v>7566.864</v>
      </c>
      <c r="O249" s="102"/>
      <c r="P249" s="195"/>
      <c r="Q249" s="102">
        <f>Q250+Q251+Q252+Q253+Q254+Q255+Q256+Q257+Q264+Q265+Q266+Q267</f>
        <v>7566.864</v>
      </c>
      <c r="R249" s="530"/>
      <c r="S249" s="529">
        <f>N249/C249</f>
        <v>0.8897958559720697</v>
      </c>
    </row>
    <row r="250" spans="1:19" ht="27" customHeight="1">
      <c r="A250" s="12" t="s">
        <v>209</v>
      </c>
      <c r="B250" s="389" t="s">
        <v>256</v>
      </c>
      <c r="C250" s="118">
        <f>D250+E250+F250</f>
        <v>1107.401</v>
      </c>
      <c r="D250" s="234"/>
      <c r="E250" s="234"/>
      <c r="F250" s="234">
        <v>1107.401</v>
      </c>
      <c r="G250" s="470"/>
      <c r="H250" s="118">
        <f>I250+J250+K250</f>
        <v>1107.401</v>
      </c>
      <c r="I250" s="234"/>
      <c r="J250" s="234"/>
      <c r="K250" s="234">
        <v>1107.401</v>
      </c>
      <c r="L250" s="421"/>
      <c r="M250" s="463">
        <f aca="true" t="shared" si="49" ref="M250:M266">H250/C250</f>
        <v>1</v>
      </c>
      <c r="N250" s="118">
        <f>O250+P250+Q250</f>
        <v>1107.401</v>
      </c>
      <c r="O250" s="234"/>
      <c r="P250" s="234"/>
      <c r="Q250" s="234">
        <v>1107.401</v>
      </c>
      <c r="R250" s="471"/>
      <c r="S250" s="465">
        <f aca="true" t="shared" si="50" ref="S250:S266">N250/C250</f>
        <v>1</v>
      </c>
    </row>
    <row r="251" spans="1:19" ht="18" customHeight="1">
      <c r="A251" s="7" t="s">
        <v>189</v>
      </c>
      <c r="B251" s="390" t="s">
        <v>248</v>
      </c>
      <c r="C251" s="118">
        <f>D251+E251+F251</f>
        <v>37.265</v>
      </c>
      <c r="D251" s="119"/>
      <c r="E251" s="119"/>
      <c r="F251" s="119">
        <v>37.265</v>
      </c>
      <c r="G251" s="119"/>
      <c r="H251" s="118">
        <f>I251+J251+K251</f>
        <v>37.265</v>
      </c>
      <c r="I251" s="119"/>
      <c r="J251" s="119"/>
      <c r="K251" s="119">
        <v>37.265</v>
      </c>
      <c r="L251" s="325"/>
      <c r="M251" s="463">
        <f t="shared" si="49"/>
        <v>1</v>
      </c>
      <c r="N251" s="118">
        <f>O251+P251+Q251</f>
        <v>37.265</v>
      </c>
      <c r="O251" s="119"/>
      <c r="P251" s="119"/>
      <c r="Q251" s="119">
        <v>37.265</v>
      </c>
      <c r="R251" s="464"/>
      <c r="S251" s="465">
        <f t="shared" si="50"/>
        <v>1</v>
      </c>
    </row>
    <row r="252" spans="1:19" ht="96.75" customHeight="1">
      <c r="A252" s="7" t="s">
        <v>207</v>
      </c>
      <c r="B252" s="390" t="s">
        <v>289</v>
      </c>
      <c r="C252" s="118">
        <f>F252</f>
        <v>1475.476</v>
      </c>
      <c r="D252" s="119"/>
      <c r="E252" s="119"/>
      <c r="F252" s="119">
        <v>1475.476</v>
      </c>
      <c r="G252" s="119"/>
      <c r="H252" s="118">
        <f>K252</f>
        <v>1475.476</v>
      </c>
      <c r="I252" s="119"/>
      <c r="J252" s="119"/>
      <c r="K252" s="119">
        <v>1475.476</v>
      </c>
      <c r="L252" s="325"/>
      <c r="M252" s="463">
        <f t="shared" si="49"/>
        <v>1</v>
      </c>
      <c r="N252" s="118">
        <f>Q252</f>
        <v>1475.476</v>
      </c>
      <c r="O252" s="119"/>
      <c r="P252" s="119"/>
      <c r="Q252" s="119">
        <v>1475.476</v>
      </c>
      <c r="R252" s="464"/>
      <c r="S252" s="465">
        <f t="shared" si="50"/>
        <v>1</v>
      </c>
    </row>
    <row r="253" spans="1:19" ht="57" customHeight="1">
      <c r="A253" s="7" t="s">
        <v>198</v>
      </c>
      <c r="B253" s="390" t="s">
        <v>290</v>
      </c>
      <c r="C253" s="118">
        <f>F253</f>
        <v>99.994</v>
      </c>
      <c r="D253" s="119"/>
      <c r="E253" s="119"/>
      <c r="F253" s="119">
        <v>99.994</v>
      </c>
      <c r="G253" s="119"/>
      <c r="H253" s="118">
        <f>K253</f>
        <v>99.994</v>
      </c>
      <c r="I253" s="119"/>
      <c r="J253" s="119"/>
      <c r="K253" s="119">
        <v>99.994</v>
      </c>
      <c r="L253" s="325"/>
      <c r="M253" s="463">
        <f t="shared" si="49"/>
        <v>1</v>
      </c>
      <c r="N253" s="118">
        <f>Q253</f>
        <v>99.994</v>
      </c>
      <c r="O253" s="119"/>
      <c r="P253" s="119"/>
      <c r="Q253" s="119">
        <v>99.994</v>
      </c>
      <c r="R253" s="464"/>
      <c r="S253" s="465">
        <f t="shared" si="50"/>
        <v>1</v>
      </c>
    </row>
    <row r="254" spans="1:19" ht="27.75" customHeight="1">
      <c r="A254" s="7" t="s">
        <v>199</v>
      </c>
      <c r="B254" s="390" t="s">
        <v>93</v>
      </c>
      <c r="C254" s="118">
        <f>F254</f>
        <v>1988.408</v>
      </c>
      <c r="D254" s="119"/>
      <c r="E254" s="119"/>
      <c r="F254" s="119">
        <v>1988.408</v>
      </c>
      <c r="G254" s="119"/>
      <c r="H254" s="118">
        <f>I254+J254+K254</f>
        <v>1648.197</v>
      </c>
      <c r="I254" s="208"/>
      <c r="J254" s="208"/>
      <c r="K254" s="119">
        <v>1648.197</v>
      </c>
      <c r="L254" s="119"/>
      <c r="M254" s="463">
        <f t="shared" si="49"/>
        <v>0.8289028207490615</v>
      </c>
      <c r="N254" s="118">
        <f>O254+P254+Q254</f>
        <v>1648.197</v>
      </c>
      <c r="O254" s="208"/>
      <c r="P254" s="208"/>
      <c r="Q254" s="119">
        <v>1648.197</v>
      </c>
      <c r="R254" s="464"/>
      <c r="S254" s="465">
        <f t="shared" si="50"/>
        <v>0.8289028207490615</v>
      </c>
    </row>
    <row r="255" spans="1:19" ht="23.25" customHeight="1">
      <c r="A255" s="7" t="s">
        <v>208</v>
      </c>
      <c r="B255" s="390" t="s">
        <v>291</v>
      </c>
      <c r="C255" s="118">
        <f>F255</f>
        <v>251.061</v>
      </c>
      <c r="D255" s="119"/>
      <c r="E255" s="119"/>
      <c r="F255" s="119">
        <v>251.061</v>
      </c>
      <c r="G255" s="119"/>
      <c r="H255" s="118">
        <f>K255</f>
        <v>250.959</v>
      </c>
      <c r="I255" s="208"/>
      <c r="J255" s="208"/>
      <c r="K255" s="119">
        <v>250.959</v>
      </c>
      <c r="L255" s="119"/>
      <c r="M255" s="463">
        <f t="shared" si="49"/>
        <v>0.9995937242343494</v>
      </c>
      <c r="N255" s="118">
        <f>Q255</f>
        <v>250.959</v>
      </c>
      <c r="O255" s="208"/>
      <c r="P255" s="208"/>
      <c r="Q255" s="119">
        <v>250.959</v>
      </c>
      <c r="R255" s="464"/>
      <c r="S255" s="465">
        <f t="shared" si="50"/>
        <v>0.9995937242343494</v>
      </c>
    </row>
    <row r="256" spans="1:20" ht="15" customHeight="1">
      <c r="A256" s="7" t="s">
        <v>352</v>
      </c>
      <c r="B256" s="390" t="s">
        <v>361</v>
      </c>
      <c r="C256" s="118">
        <f>F256</f>
        <v>95.534</v>
      </c>
      <c r="D256" s="119"/>
      <c r="E256" s="119"/>
      <c r="F256" s="119">
        <v>95.534</v>
      </c>
      <c r="G256" s="119"/>
      <c r="H256" s="118">
        <f>K256</f>
        <v>95.534</v>
      </c>
      <c r="I256" s="119"/>
      <c r="J256" s="119"/>
      <c r="K256" s="119">
        <v>95.534</v>
      </c>
      <c r="L256" s="119"/>
      <c r="M256" s="463">
        <f t="shared" si="49"/>
        <v>1</v>
      </c>
      <c r="N256" s="118">
        <f>Q256</f>
        <v>95.534</v>
      </c>
      <c r="O256" s="119"/>
      <c r="P256" s="119"/>
      <c r="Q256" s="119">
        <v>95.534</v>
      </c>
      <c r="R256" s="464"/>
      <c r="S256" s="465">
        <f t="shared" si="50"/>
        <v>1</v>
      </c>
      <c r="T256" s="472"/>
    </row>
    <row r="257" spans="1:19" ht="178.5" customHeight="1">
      <c r="A257" s="29" t="s">
        <v>234</v>
      </c>
      <c r="B257" s="390" t="s">
        <v>294</v>
      </c>
      <c r="C257" s="92">
        <f>C258+C259+C260+C261+C262+C263</f>
        <v>1981.9999999999998</v>
      </c>
      <c r="D257" s="99"/>
      <c r="E257" s="143"/>
      <c r="F257" s="121">
        <f>F258+F259+F260+F261+F262+F263</f>
        <v>1981.9999999999998</v>
      </c>
      <c r="G257" s="99"/>
      <c r="H257" s="92">
        <f>H258+H259+H260+H261+H262+H263</f>
        <v>1388.6009999999999</v>
      </c>
      <c r="I257" s="99"/>
      <c r="J257" s="143"/>
      <c r="K257" s="121">
        <f>K258+K259+K260+K261+K262+K263</f>
        <v>1388.6009999999999</v>
      </c>
      <c r="L257" s="99"/>
      <c r="M257" s="419">
        <f t="shared" si="49"/>
        <v>0.7006059535822402</v>
      </c>
      <c r="N257" s="92">
        <f>N258+N259+N260+N261+N262+N263</f>
        <v>1388.6009999999999</v>
      </c>
      <c r="O257" s="99"/>
      <c r="P257" s="143"/>
      <c r="Q257" s="121">
        <f>Q258+Q259+Q260+Q261+Q262+Q263</f>
        <v>1388.6009999999999</v>
      </c>
      <c r="R257" s="267"/>
      <c r="S257" s="418">
        <f t="shared" si="50"/>
        <v>0.7006059535822402</v>
      </c>
    </row>
    <row r="258" spans="1:19" ht="84.75" customHeight="1">
      <c r="A258" s="29" t="s">
        <v>292</v>
      </c>
      <c r="B258" s="390" t="s">
        <v>293</v>
      </c>
      <c r="C258" s="92">
        <f aca="true" t="shared" si="51" ref="C258:C267">F258</f>
        <v>311.85</v>
      </c>
      <c r="D258" s="99"/>
      <c r="E258" s="99"/>
      <c r="F258" s="99">
        <v>311.85</v>
      </c>
      <c r="G258" s="99"/>
      <c r="H258" s="92">
        <f aca="true" t="shared" si="52" ref="H258:H267">K258</f>
        <v>311.751</v>
      </c>
      <c r="I258" s="137"/>
      <c r="J258" s="137"/>
      <c r="K258" s="99">
        <v>311.751</v>
      </c>
      <c r="L258" s="99"/>
      <c r="M258" s="419">
        <f t="shared" si="49"/>
        <v>0.9996825396825395</v>
      </c>
      <c r="N258" s="92">
        <f aca="true" t="shared" si="53" ref="N258:N267">Q258</f>
        <v>311.751</v>
      </c>
      <c r="O258" s="137"/>
      <c r="P258" s="137"/>
      <c r="Q258" s="99">
        <v>311.751</v>
      </c>
      <c r="R258" s="267"/>
      <c r="S258" s="418">
        <f t="shared" si="50"/>
        <v>0.9996825396825395</v>
      </c>
    </row>
    <row r="259" spans="1:19" ht="50.25" customHeight="1">
      <c r="A259" s="29" t="s">
        <v>296</v>
      </c>
      <c r="B259" s="390" t="s">
        <v>295</v>
      </c>
      <c r="C259" s="92">
        <f t="shared" si="51"/>
        <v>223.905</v>
      </c>
      <c r="D259" s="99"/>
      <c r="E259" s="99"/>
      <c r="F259" s="99">
        <v>223.905</v>
      </c>
      <c r="G259" s="99"/>
      <c r="H259" s="92">
        <f t="shared" si="52"/>
        <v>34.895</v>
      </c>
      <c r="I259" s="137"/>
      <c r="J259" s="137"/>
      <c r="K259" s="99">
        <v>34.895</v>
      </c>
      <c r="L259" s="99"/>
      <c r="M259" s="419">
        <f t="shared" si="49"/>
        <v>0.15584734597262234</v>
      </c>
      <c r="N259" s="92">
        <f t="shared" si="53"/>
        <v>34.895</v>
      </c>
      <c r="O259" s="137"/>
      <c r="P259" s="137"/>
      <c r="Q259" s="99">
        <v>34.895</v>
      </c>
      <c r="R259" s="267"/>
      <c r="S259" s="418">
        <f t="shared" si="50"/>
        <v>0.15584734597262234</v>
      </c>
    </row>
    <row r="260" spans="1:19" ht="83.25" customHeight="1">
      <c r="A260" s="29" t="s">
        <v>297</v>
      </c>
      <c r="B260" s="390" t="s">
        <v>298</v>
      </c>
      <c r="C260" s="92">
        <f t="shared" si="51"/>
        <v>447.143</v>
      </c>
      <c r="D260" s="99"/>
      <c r="E260" s="99"/>
      <c r="F260" s="99">
        <v>447.143</v>
      </c>
      <c r="G260" s="99"/>
      <c r="H260" s="92">
        <f t="shared" si="52"/>
        <v>43.415</v>
      </c>
      <c r="I260" s="137"/>
      <c r="J260" s="137"/>
      <c r="K260" s="99">
        <v>43.415</v>
      </c>
      <c r="L260" s="99"/>
      <c r="M260" s="419">
        <f t="shared" si="49"/>
        <v>0.09709421818076097</v>
      </c>
      <c r="N260" s="92">
        <f t="shared" si="53"/>
        <v>43.415</v>
      </c>
      <c r="O260" s="137"/>
      <c r="P260" s="137"/>
      <c r="Q260" s="99">
        <v>43.415</v>
      </c>
      <c r="R260" s="267"/>
      <c r="S260" s="418">
        <f t="shared" si="50"/>
        <v>0.09709421818076097</v>
      </c>
    </row>
    <row r="261" spans="1:19" ht="69.75" customHeight="1">
      <c r="A261" s="29" t="s">
        <v>299</v>
      </c>
      <c r="B261" s="390" t="s">
        <v>300</v>
      </c>
      <c r="C261" s="92">
        <f t="shared" si="51"/>
        <v>272.563</v>
      </c>
      <c r="D261" s="99"/>
      <c r="E261" s="99"/>
      <c r="F261" s="99">
        <v>272.563</v>
      </c>
      <c r="G261" s="99"/>
      <c r="H261" s="92">
        <f t="shared" si="52"/>
        <v>272.001</v>
      </c>
      <c r="I261" s="137"/>
      <c r="J261" s="137"/>
      <c r="K261" s="99">
        <v>272.001</v>
      </c>
      <c r="L261" s="99"/>
      <c r="M261" s="419">
        <f t="shared" si="49"/>
        <v>0.9979380913770394</v>
      </c>
      <c r="N261" s="92">
        <f t="shared" si="53"/>
        <v>272.001</v>
      </c>
      <c r="O261" s="137"/>
      <c r="P261" s="137"/>
      <c r="Q261" s="99">
        <v>272.001</v>
      </c>
      <c r="R261" s="267"/>
      <c r="S261" s="418">
        <f t="shared" si="50"/>
        <v>0.9979380913770394</v>
      </c>
    </row>
    <row r="262" spans="1:19" ht="68.25" customHeight="1">
      <c r="A262" s="29" t="s">
        <v>301</v>
      </c>
      <c r="B262" s="390" t="s">
        <v>302</v>
      </c>
      <c r="C262" s="92">
        <f t="shared" si="51"/>
        <v>308.83</v>
      </c>
      <c r="D262" s="99"/>
      <c r="E262" s="99"/>
      <c r="F262" s="99">
        <v>308.83</v>
      </c>
      <c r="G262" s="99"/>
      <c r="H262" s="92">
        <f t="shared" si="52"/>
        <v>308.83</v>
      </c>
      <c r="I262" s="99"/>
      <c r="J262" s="99"/>
      <c r="K262" s="99">
        <v>308.83</v>
      </c>
      <c r="L262" s="99"/>
      <c r="M262" s="419">
        <f t="shared" si="49"/>
        <v>1</v>
      </c>
      <c r="N262" s="92">
        <f t="shared" si="53"/>
        <v>308.83</v>
      </c>
      <c r="O262" s="99"/>
      <c r="P262" s="99"/>
      <c r="Q262" s="99">
        <v>308.83</v>
      </c>
      <c r="R262" s="267"/>
      <c r="S262" s="418">
        <f t="shared" si="50"/>
        <v>1</v>
      </c>
    </row>
    <row r="263" spans="1:19" ht="54.75" customHeight="1">
      <c r="A263" s="29" t="s">
        <v>303</v>
      </c>
      <c r="B263" s="390" t="s">
        <v>304</v>
      </c>
      <c r="C263" s="92">
        <f t="shared" si="51"/>
        <v>417.709</v>
      </c>
      <c r="D263" s="99"/>
      <c r="E263" s="99"/>
      <c r="F263" s="99">
        <v>417.709</v>
      </c>
      <c r="G263" s="99"/>
      <c r="H263" s="92">
        <f t="shared" si="52"/>
        <v>417.709</v>
      </c>
      <c r="I263" s="99"/>
      <c r="J263" s="99"/>
      <c r="K263" s="99">
        <v>417.709</v>
      </c>
      <c r="L263" s="99"/>
      <c r="M263" s="419">
        <f t="shared" si="49"/>
        <v>1</v>
      </c>
      <c r="N263" s="92">
        <f t="shared" si="53"/>
        <v>417.709</v>
      </c>
      <c r="O263" s="99"/>
      <c r="P263" s="99"/>
      <c r="Q263" s="99">
        <v>417.709</v>
      </c>
      <c r="R263" s="267"/>
      <c r="S263" s="418">
        <f t="shared" si="50"/>
        <v>1</v>
      </c>
    </row>
    <row r="264" spans="1:19" ht="58.5" customHeight="1">
      <c r="A264" s="7" t="s">
        <v>389</v>
      </c>
      <c r="B264" s="390" t="s">
        <v>455</v>
      </c>
      <c r="C264" s="118">
        <f t="shared" si="51"/>
        <v>207.718</v>
      </c>
      <c r="D264" s="119"/>
      <c r="E264" s="119"/>
      <c r="F264" s="119">
        <v>207.718</v>
      </c>
      <c r="G264" s="119"/>
      <c r="H264" s="118">
        <f t="shared" si="52"/>
        <v>207.718</v>
      </c>
      <c r="I264" s="119"/>
      <c r="J264" s="119"/>
      <c r="K264" s="119">
        <v>207.718</v>
      </c>
      <c r="L264" s="119"/>
      <c r="M264" s="463">
        <f t="shared" si="49"/>
        <v>1</v>
      </c>
      <c r="N264" s="118">
        <f t="shared" si="53"/>
        <v>207.718</v>
      </c>
      <c r="O264" s="119"/>
      <c r="P264" s="119"/>
      <c r="Q264" s="119">
        <v>207.718</v>
      </c>
      <c r="R264" s="464"/>
      <c r="S264" s="465">
        <f t="shared" si="50"/>
        <v>1</v>
      </c>
    </row>
    <row r="265" spans="1:19" ht="70.5" customHeight="1">
      <c r="A265" s="7" t="s">
        <v>206</v>
      </c>
      <c r="B265" s="390" t="s">
        <v>363</v>
      </c>
      <c r="C265" s="118">
        <f t="shared" si="51"/>
        <v>450.924</v>
      </c>
      <c r="D265" s="325"/>
      <c r="E265" s="325"/>
      <c r="F265" s="119">
        <v>450.924</v>
      </c>
      <c r="G265" s="325"/>
      <c r="H265" s="118">
        <f t="shared" si="52"/>
        <v>450.924</v>
      </c>
      <c r="I265" s="325"/>
      <c r="J265" s="325"/>
      <c r="K265" s="119">
        <v>450.924</v>
      </c>
      <c r="L265" s="119"/>
      <c r="M265" s="463">
        <f t="shared" si="49"/>
        <v>1</v>
      </c>
      <c r="N265" s="118">
        <f t="shared" si="53"/>
        <v>450.924</v>
      </c>
      <c r="O265" s="325"/>
      <c r="P265" s="325"/>
      <c r="Q265" s="119">
        <v>450.924</v>
      </c>
      <c r="R265" s="464"/>
      <c r="S265" s="465">
        <f t="shared" si="50"/>
        <v>1</v>
      </c>
    </row>
    <row r="266" spans="1:19" ht="56.25" customHeight="1">
      <c r="A266" s="7" t="s">
        <v>193</v>
      </c>
      <c r="B266" s="439" t="s">
        <v>305</v>
      </c>
      <c r="C266" s="118">
        <f t="shared" si="51"/>
        <v>114.93</v>
      </c>
      <c r="D266" s="325"/>
      <c r="E266" s="325"/>
      <c r="F266" s="119">
        <v>114.93</v>
      </c>
      <c r="G266" s="325"/>
      <c r="H266" s="118">
        <f t="shared" si="52"/>
        <v>114.929</v>
      </c>
      <c r="I266" s="325"/>
      <c r="J266" s="325"/>
      <c r="K266" s="119">
        <v>114.929</v>
      </c>
      <c r="L266" s="119"/>
      <c r="M266" s="463">
        <f t="shared" si="49"/>
        <v>0.9999912990515966</v>
      </c>
      <c r="N266" s="118">
        <f t="shared" si="53"/>
        <v>114.929</v>
      </c>
      <c r="O266" s="325"/>
      <c r="P266" s="325"/>
      <c r="Q266" s="119">
        <v>114.929</v>
      </c>
      <c r="R266" s="464"/>
      <c r="S266" s="465">
        <f t="shared" si="50"/>
        <v>0.9999912990515966</v>
      </c>
    </row>
    <row r="267" spans="1:19" ht="48" customHeight="1" thickBot="1">
      <c r="A267" s="7" t="s">
        <v>203</v>
      </c>
      <c r="B267" s="439" t="s">
        <v>362</v>
      </c>
      <c r="C267" s="118">
        <f t="shared" si="51"/>
        <v>693.334</v>
      </c>
      <c r="D267" s="325"/>
      <c r="E267" s="325"/>
      <c r="F267" s="119">
        <v>693.334</v>
      </c>
      <c r="G267" s="325"/>
      <c r="H267" s="118">
        <f t="shared" si="52"/>
        <v>689.866</v>
      </c>
      <c r="I267" s="119"/>
      <c r="J267" s="119"/>
      <c r="K267" s="119">
        <v>689.866</v>
      </c>
      <c r="L267" s="119"/>
      <c r="M267" s="463">
        <f>H267/C267</f>
        <v>0.9949980817326137</v>
      </c>
      <c r="N267" s="118">
        <f t="shared" si="53"/>
        <v>689.866</v>
      </c>
      <c r="O267" s="119"/>
      <c r="P267" s="119"/>
      <c r="Q267" s="119">
        <v>689.866</v>
      </c>
      <c r="R267" s="464"/>
      <c r="S267" s="465">
        <f>N267/C267</f>
        <v>0.9949980817326137</v>
      </c>
    </row>
    <row r="268" spans="1:19" ht="138" customHeight="1" thickBot="1">
      <c r="A268" s="23" t="s">
        <v>230</v>
      </c>
      <c r="B268" s="459" t="s">
        <v>335</v>
      </c>
      <c r="C268" s="229">
        <f>C269+C270+C271+C272+C273</f>
        <v>669.304</v>
      </c>
      <c r="D268" s="195"/>
      <c r="E268" s="195"/>
      <c r="F268" s="102">
        <f>F269+F270+F271+F272+F273</f>
        <v>669.304</v>
      </c>
      <c r="G268" s="235"/>
      <c r="H268" s="229">
        <f>H269+H270+H271+H272+H273</f>
        <v>652.834</v>
      </c>
      <c r="I268" s="195"/>
      <c r="J268" s="195"/>
      <c r="K268" s="102">
        <f>K269+K270+K271+K272+K273</f>
        <v>652.834</v>
      </c>
      <c r="L268" s="230"/>
      <c r="M268" s="529">
        <f aca="true" t="shared" si="54" ref="M268:M283">H268/C268</f>
        <v>0.975392347871819</v>
      </c>
      <c r="N268" s="229">
        <f>N269+N270+N271+N272+N273</f>
        <v>652.834</v>
      </c>
      <c r="O268" s="195"/>
      <c r="P268" s="195"/>
      <c r="Q268" s="102">
        <f>Q269+Q270+Q271+Q272+Q273</f>
        <v>652.834</v>
      </c>
      <c r="R268" s="269"/>
      <c r="S268" s="304">
        <f aca="true" t="shared" si="55" ref="S268:S275">N268/C268</f>
        <v>0.975392347871819</v>
      </c>
    </row>
    <row r="269" spans="1:20" ht="30.75" customHeight="1">
      <c r="A269" s="8" t="s">
        <v>209</v>
      </c>
      <c r="B269" s="540" t="s">
        <v>431</v>
      </c>
      <c r="C269" s="118">
        <f>D269+E269+F269</f>
        <v>109.229</v>
      </c>
      <c r="D269" s="116"/>
      <c r="E269" s="116"/>
      <c r="F269" s="116">
        <v>109.229</v>
      </c>
      <c r="G269" s="497"/>
      <c r="H269" s="118">
        <f>I269+J269+K269</f>
        <v>109.229</v>
      </c>
      <c r="I269" s="116"/>
      <c r="J269" s="116"/>
      <c r="K269" s="116">
        <v>109.229</v>
      </c>
      <c r="L269" s="332"/>
      <c r="M269" s="463">
        <f t="shared" si="54"/>
        <v>1</v>
      </c>
      <c r="N269" s="118">
        <f>O269+P269+Q269</f>
        <v>109.229</v>
      </c>
      <c r="O269" s="116"/>
      <c r="P269" s="116"/>
      <c r="Q269" s="116">
        <v>109.229</v>
      </c>
      <c r="R269" s="466"/>
      <c r="S269" s="465">
        <f t="shared" si="55"/>
        <v>1</v>
      </c>
      <c r="T269" s="474"/>
    </row>
    <row r="270" spans="1:20" ht="31.5" customHeight="1">
      <c r="A270" s="8" t="s">
        <v>189</v>
      </c>
      <c r="B270" s="506" t="s">
        <v>432</v>
      </c>
      <c r="C270" s="118">
        <f>D270+E270+F270</f>
        <v>62.81</v>
      </c>
      <c r="D270" s="116"/>
      <c r="E270" s="116"/>
      <c r="F270" s="116">
        <v>62.81</v>
      </c>
      <c r="G270" s="497"/>
      <c r="H270" s="118">
        <f>I270+J270+K270</f>
        <v>62.81</v>
      </c>
      <c r="I270" s="116"/>
      <c r="J270" s="116"/>
      <c r="K270" s="116">
        <v>62.81</v>
      </c>
      <c r="L270" s="332"/>
      <c r="M270" s="463">
        <f t="shared" si="54"/>
        <v>1</v>
      </c>
      <c r="N270" s="118">
        <f>O270+P270+Q270</f>
        <v>62.81</v>
      </c>
      <c r="O270" s="116"/>
      <c r="P270" s="116"/>
      <c r="Q270" s="116">
        <v>62.81</v>
      </c>
      <c r="R270" s="466"/>
      <c r="S270" s="465">
        <f t="shared" si="55"/>
        <v>1</v>
      </c>
      <c r="T270" s="474"/>
    </row>
    <row r="271" spans="1:20" ht="56.25" customHeight="1">
      <c r="A271" s="7" t="s">
        <v>207</v>
      </c>
      <c r="B271" s="540" t="s">
        <v>433</v>
      </c>
      <c r="C271" s="118">
        <f>D271+E271+F271</f>
        <v>13.945</v>
      </c>
      <c r="D271" s="116"/>
      <c r="E271" s="116"/>
      <c r="F271" s="116">
        <v>13.945</v>
      </c>
      <c r="G271" s="497"/>
      <c r="H271" s="118">
        <f>I271+J271+K271</f>
        <v>13.945</v>
      </c>
      <c r="I271" s="116"/>
      <c r="J271" s="116"/>
      <c r="K271" s="116">
        <v>13.945</v>
      </c>
      <c r="L271" s="332"/>
      <c r="M271" s="463">
        <f t="shared" si="54"/>
        <v>1</v>
      </c>
      <c r="N271" s="118">
        <f>O271+P271+Q271</f>
        <v>13.945</v>
      </c>
      <c r="O271" s="116"/>
      <c r="P271" s="116"/>
      <c r="Q271" s="116">
        <v>13.945</v>
      </c>
      <c r="R271" s="466"/>
      <c r="S271" s="465">
        <f t="shared" si="55"/>
        <v>1</v>
      </c>
      <c r="T271" s="474"/>
    </row>
    <row r="272" spans="1:20" ht="127.5" customHeight="1">
      <c r="A272" s="7" t="s">
        <v>198</v>
      </c>
      <c r="B272" s="439" t="s">
        <v>434</v>
      </c>
      <c r="C272" s="118">
        <f>D272+E272+F272</f>
        <v>472.66</v>
      </c>
      <c r="D272" s="325"/>
      <c r="E272" s="325"/>
      <c r="F272" s="119">
        <v>472.66</v>
      </c>
      <c r="G272" s="461"/>
      <c r="H272" s="118">
        <f>I272+J272+K272</f>
        <v>456.19</v>
      </c>
      <c r="I272" s="116"/>
      <c r="J272" s="116"/>
      <c r="K272" s="116">
        <v>456.19</v>
      </c>
      <c r="L272" s="332"/>
      <c r="M272" s="463">
        <f>H272/C272</f>
        <v>0.9651546566242118</v>
      </c>
      <c r="N272" s="118">
        <f>O272+P272+Q272</f>
        <v>456.19</v>
      </c>
      <c r="O272" s="116"/>
      <c r="P272" s="116"/>
      <c r="Q272" s="116">
        <v>456.19</v>
      </c>
      <c r="R272" s="466"/>
      <c r="S272" s="465">
        <f>N272/C272</f>
        <v>0.9651546566242118</v>
      </c>
      <c r="T272" s="474"/>
    </row>
    <row r="273" spans="1:20" ht="102" customHeight="1">
      <c r="A273" s="7" t="s">
        <v>199</v>
      </c>
      <c r="B273" s="439" t="s">
        <v>435</v>
      </c>
      <c r="C273" s="118">
        <f>D273+E273+F273</f>
        <v>10.66</v>
      </c>
      <c r="D273" s="325"/>
      <c r="E273" s="325"/>
      <c r="F273" s="119">
        <v>10.66</v>
      </c>
      <c r="G273" s="461"/>
      <c r="H273" s="118">
        <f>I273+J273+K273</f>
        <v>10.66</v>
      </c>
      <c r="I273" s="119"/>
      <c r="J273" s="119"/>
      <c r="K273" s="119">
        <v>10.66</v>
      </c>
      <c r="L273" s="325"/>
      <c r="M273" s="463">
        <f>H273/C273</f>
        <v>1</v>
      </c>
      <c r="N273" s="118">
        <f>O273+P273+Q273</f>
        <v>10.66</v>
      </c>
      <c r="O273" s="119"/>
      <c r="P273" s="119"/>
      <c r="Q273" s="119">
        <v>10.66</v>
      </c>
      <c r="R273" s="464"/>
      <c r="S273" s="463">
        <f>N273/C273</f>
        <v>1</v>
      </c>
      <c r="T273" s="474"/>
    </row>
    <row r="274" spans="1:19" ht="119.25" customHeight="1" thickBot="1">
      <c r="A274" s="45" t="s">
        <v>231</v>
      </c>
      <c r="B274" s="646" t="s">
        <v>379</v>
      </c>
      <c r="C274" s="644">
        <f>C276+C278</f>
        <v>21875.62</v>
      </c>
      <c r="D274" s="239"/>
      <c r="E274" s="239">
        <f>E276+E278</f>
        <v>21683.035</v>
      </c>
      <c r="F274" s="238">
        <f>F276+F278</f>
        <v>192.58499999999998</v>
      </c>
      <c r="G274" s="502"/>
      <c r="H274" s="644">
        <f>H276+H278</f>
        <v>21827.345999999998</v>
      </c>
      <c r="I274" s="239"/>
      <c r="J274" s="239">
        <f>J276+J278</f>
        <v>21683.035</v>
      </c>
      <c r="K274" s="238">
        <f>K276+K278</f>
        <v>144.311</v>
      </c>
      <c r="L274" s="329"/>
      <c r="M274" s="543">
        <f t="shared" si="54"/>
        <v>0.9977932511169969</v>
      </c>
      <c r="N274" s="644">
        <f>N276+N278</f>
        <v>21827.345999999998</v>
      </c>
      <c r="O274" s="239"/>
      <c r="P274" s="239">
        <f>P276+P278</f>
        <v>21683.035</v>
      </c>
      <c r="Q274" s="238">
        <f>Q276+Q278</f>
        <v>144.311</v>
      </c>
      <c r="R274" s="544"/>
      <c r="S274" s="543">
        <f t="shared" si="55"/>
        <v>0.9977932511169969</v>
      </c>
    </row>
    <row r="275" spans="1:19" ht="31.5" customHeight="1">
      <c r="A275" s="243"/>
      <c r="B275" s="391" t="s">
        <v>101</v>
      </c>
      <c r="C275" s="541">
        <f>C277+C279</f>
        <v>6810.6939999999995</v>
      </c>
      <c r="D275" s="421"/>
      <c r="E275" s="542">
        <f>E277+E279</f>
        <v>6810.6939999999995</v>
      </c>
      <c r="F275" s="335"/>
      <c r="G275" s="470"/>
      <c r="H275" s="541">
        <f>H277+H279</f>
        <v>6810.6939999999995</v>
      </c>
      <c r="I275" s="421"/>
      <c r="J275" s="542">
        <f>J277+J279</f>
        <v>6810.6939999999995</v>
      </c>
      <c r="K275" s="234"/>
      <c r="L275" s="421"/>
      <c r="M275" s="463">
        <f t="shared" si="54"/>
        <v>1</v>
      </c>
      <c r="N275" s="541">
        <f>N277+N279</f>
        <v>6810.6939999999995</v>
      </c>
      <c r="O275" s="421"/>
      <c r="P275" s="542">
        <f>P277+P279</f>
        <v>6810.6939999999995</v>
      </c>
      <c r="Q275" s="422"/>
      <c r="R275" s="471"/>
      <c r="S275" s="514">
        <f t="shared" si="55"/>
        <v>1</v>
      </c>
    </row>
    <row r="276" spans="1:19" ht="62.25" customHeight="1">
      <c r="A276" s="7" t="s">
        <v>209</v>
      </c>
      <c r="B276" s="392" t="s">
        <v>380</v>
      </c>
      <c r="C276" s="118">
        <f>F276+E276</f>
        <v>18597.656</v>
      </c>
      <c r="D276" s="119"/>
      <c r="E276" s="119">
        <v>18527.656</v>
      </c>
      <c r="F276" s="119">
        <v>70</v>
      </c>
      <c r="G276" s="461"/>
      <c r="H276" s="118">
        <f>K276+J276</f>
        <v>18564.405</v>
      </c>
      <c r="I276" s="119"/>
      <c r="J276" s="119">
        <v>18527.656</v>
      </c>
      <c r="K276" s="119">
        <v>36.749</v>
      </c>
      <c r="L276" s="325"/>
      <c r="M276" s="463">
        <f t="shared" si="54"/>
        <v>0.9982120865124078</v>
      </c>
      <c r="N276" s="118">
        <f>Q276+P276</f>
        <v>18564.405</v>
      </c>
      <c r="O276" s="119"/>
      <c r="P276" s="119">
        <v>18527.656</v>
      </c>
      <c r="Q276" s="119">
        <v>36.749</v>
      </c>
      <c r="R276" s="464"/>
      <c r="S276" s="465">
        <f aca="true" t="shared" si="56" ref="S276:S328">N276/C276</f>
        <v>0.9982120865124078</v>
      </c>
    </row>
    <row r="277" spans="1:19" ht="31.5" customHeight="1">
      <c r="A277" s="7"/>
      <c r="B277" s="393" t="s">
        <v>102</v>
      </c>
      <c r="C277" s="509">
        <f>E277</f>
        <v>6724.575</v>
      </c>
      <c r="D277" s="208"/>
      <c r="E277" s="510">
        <v>6724.575</v>
      </c>
      <c r="F277" s="119"/>
      <c r="G277" s="461"/>
      <c r="H277" s="509">
        <f>J277</f>
        <v>6724.575</v>
      </c>
      <c r="I277" s="208"/>
      <c r="J277" s="510">
        <v>6724.575</v>
      </c>
      <c r="K277" s="119"/>
      <c r="L277" s="325"/>
      <c r="M277" s="463">
        <f t="shared" si="54"/>
        <v>1</v>
      </c>
      <c r="N277" s="509">
        <f>P277</f>
        <v>6724.575</v>
      </c>
      <c r="O277" s="208"/>
      <c r="P277" s="510">
        <v>6724.575</v>
      </c>
      <c r="Q277" s="119"/>
      <c r="R277" s="464"/>
      <c r="S277" s="465">
        <f t="shared" si="56"/>
        <v>1</v>
      </c>
    </row>
    <row r="278" spans="1:19" ht="53.25" customHeight="1">
      <c r="A278" s="7" t="s">
        <v>189</v>
      </c>
      <c r="B278" s="392" t="s">
        <v>91</v>
      </c>
      <c r="C278" s="118">
        <f>E278+F278</f>
        <v>3277.964</v>
      </c>
      <c r="D278" s="119"/>
      <c r="E278" s="325">
        <v>3155.379</v>
      </c>
      <c r="F278" s="119">
        <v>122.585</v>
      </c>
      <c r="G278" s="461"/>
      <c r="H278" s="118">
        <f>J278+K278</f>
        <v>3262.941</v>
      </c>
      <c r="I278" s="119"/>
      <c r="J278" s="325">
        <v>3155.379</v>
      </c>
      <c r="K278" s="119">
        <v>107.562</v>
      </c>
      <c r="L278" s="325"/>
      <c r="M278" s="463">
        <f t="shared" si="54"/>
        <v>0.9954169722425261</v>
      </c>
      <c r="N278" s="118">
        <f>P278+Q278</f>
        <v>3262.941</v>
      </c>
      <c r="O278" s="119"/>
      <c r="P278" s="325">
        <v>3155.379</v>
      </c>
      <c r="Q278" s="119">
        <v>107.562</v>
      </c>
      <c r="R278" s="464"/>
      <c r="S278" s="465">
        <f t="shared" si="56"/>
        <v>0.9954169722425261</v>
      </c>
    </row>
    <row r="279" spans="1:19" ht="30" customHeight="1">
      <c r="A279" s="7"/>
      <c r="B279" s="393" t="s">
        <v>102</v>
      </c>
      <c r="C279" s="509">
        <f>E279</f>
        <v>86.119</v>
      </c>
      <c r="D279" s="208"/>
      <c r="E279" s="510">
        <v>86.119</v>
      </c>
      <c r="F279" s="119"/>
      <c r="G279" s="461"/>
      <c r="H279" s="509">
        <f>J279</f>
        <v>86.119</v>
      </c>
      <c r="I279" s="208"/>
      <c r="J279" s="510">
        <v>86.119</v>
      </c>
      <c r="K279" s="119"/>
      <c r="L279" s="325"/>
      <c r="M279" s="463">
        <f t="shared" si="54"/>
        <v>1</v>
      </c>
      <c r="N279" s="509">
        <f>P279</f>
        <v>86.119</v>
      </c>
      <c r="O279" s="208"/>
      <c r="P279" s="510">
        <v>86.119</v>
      </c>
      <c r="Q279" s="119"/>
      <c r="R279" s="464"/>
      <c r="S279" s="514">
        <f t="shared" si="56"/>
        <v>1</v>
      </c>
    </row>
    <row r="280" spans="1:19" ht="99" customHeight="1" thickBot="1">
      <c r="A280" s="45" t="s">
        <v>235</v>
      </c>
      <c r="B280" s="605" t="s">
        <v>64</v>
      </c>
      <c r="C280" s="237">
        <f>C281+C282</f>
        <v>300</v>
      </c>
      <c r="D280" s="238"/>
      <c r="E280" s="239"/>
      <c r="F280" s="240">
        <f>F281+F282</f>
        <v>300</v>
      </c>
      <c r="G280" s="502"/>
      <c r="H280" s="237">
        <f>H281+H282</f>
        <v>299.993</v>
      </c>
      <c r="I280" s="238"/>
      <c r="J280" s="239"/>
      <c r="K280" s="240">
        <f>K281+K282</f>
        <v>299.993</v>
      </c>
      <c r="L280" s="239"/>
      <c r="M280" s="543">
        <f t="shared" si="54"/>
        <v>0.9999766666666666</v>
      </c>
      <c r="N280" s="237">
        <f>N281+N282</f>
        <v>299.993</v>
      </c>
      <c r="O280" s="238"/>
      <c r="P280" s="239"/>
      <c r="Q280" s="240">
        <f>Q281+Q282</f>
        <v>299.993</v>
      </c>
      <c r="R280" s="544"/>
      <c r="S280" s="543">
        <f>N280/C280</f>
        <v>0.9999766666666666</v>
      </c>
    </row>
    <row r="281" spans="1:19" ht="40.5" customHeight="1">
      <c r="A281" s="8" t="s">
        <v>209</v>
      </c>
      <c r="B281" s="385" t="s">
        <v>60</v>
      </c>
      <c r="C281" s="101">
        <f>F281</f>
        <v>100</v>
      </c>
      <c r="D281" s="116"/>
      <c r="E281" s="116"/>
      <c r="F281" s="116">
        <v>100</v>
      </c>
      <c r="G281" s="497"/>
      <c r="H281" s="101">
        <f>K281</f>
        <v>100</v>
      </c>
      <c r="I281" s="116"/>
      <c r="J281" s="116"/>
      <c r="K281" s="116">
        <v>100</v>
      </c>
      <c r="L281" s="332"/>
      <c r="M281" s="463">
        <f t="shared" si="54"/>
        <v>1</v>
      </c>
      <c r="N281" s="545">
        <f>Q281</f>
        <v>100</v>
      </c>
      <c r="O281" s="234"/>
      <c r="P281" s="234"/>
      <c r="Q281" s="234">
        <v>100</v>
      </c>
      <c r="R281" s="471"/>
      <c r="S281" s="546">
        <f t="shared" si="56"/>
        <v>1</v>
      </c>
    </row>
    <row r="282" spans="1:19" ht="42.75" customHeight="1">
      <c r="A282" s="7" t="s">
        <v>189</v>
      </c>
      <c r="B282" s="153" t="s">
        <v>61</v>
      </c>
      <c r="C282" s="118">
        <f>F282</f>
        <v>200</v>
      </c>
      <c r="D282" s="119"/>
      <c r="E282" s="119"/>
      <c r="F282" s="119">
        <v>200</v>
      </c>
      <c r="G282" s="461"/>
      <c r="H282" s="462">
        <f>K282</f>
        <v>199.993</v>
      </c>
      <c r="I282" s="119"/>
      <c r="J282" s="119"/>
      <c r="K282" s="119">
        <v>199.993</v>
      </c>
      <c r="L282" s="325"/>
      <c r="M282" s="463">
        <f t="shared" si="54"/>
        <v>0.999965</v>
      </c>
      <c r="N282" s="462">
        <f>Q282</f>
        <v>199.993</v>
      </c>
      <c r="O282" s="119"/>
      <c r="P282" s="119"/>
      <c r="Q282" s="119">
        <v>199.993</v>
      </c>
      <c r="R282" s="464"/>
      <c r="S282" s="463">
        <f t="shared" si="56"/>
        <v>0.999965</v>
      </c>
    </row>
    <row r="283" spans="1:19" ht="78.75" customHeight="1" thickBot="1">
      <c r="A283" s="253" t="s">
        <v>236</v>
      </c>
      <c r="B283" s="602" t="s">
        <v>119</v>
      </c>
      <c r="C283" s="254">
        <f>C284+C285+C286+C287+C288+C289+C290</f>
        <v>1204.5</v>
      </c>
      <c r="D283" s="238"/>
      <c r="E283" s="238"/>
      <c r="F283" s="254">
        <f>F284+F285+F286+F287+F288+F289+F290</f>
        <v>1204.5</v>
      </c>
      <c r="G283" s="502"/>
      <c r="H283" s="254">
        <f>H284+H285+H286+H287+H288+H289+H290</f>
        <v>1204.5</v>
      </c>
      <c r="I283" s="238"/>
      <c r="J283" s="238"/>
      <c r="K283" s="254">
        <f>K284+K285+K286+K287+K288+K289+K290</f>
        <v>1204.5</v>
      </c>
      <c r="L283" s="329"/>
      <c r="M283" s="543">
        <f t="shared" si="54"/>
        <v>1</v>
      </c>
      <c r="N283" s="254">
        <f>N284+N285+N286+N287+N288+N289+N290</f>
        <v>1204.5</v>
      </c>
      <c r="O283" s="238"/>
      <c r="P283" s="238"/>
      <c r="Q283" s="254">
        <f>Q284+Q285+Q286+Q287+Q288+Q289+Q290</f>
        <v>1204.5</v>
      </c>
      <c r="R283" s="544"/>
      <c r="S283" s="543">
        <f>N283/C283</f>
        <v>1</v>
      </c>
    </row>
    <row r="284" spans="1:19" ht="75" customHeight="1">
      <c r="A284" s="7" t="s">
        <v>209</v>
      </c>
      <c r="B284" s="153" t="s">
        <v>120</v>
      </c>
      <c r="C284" s="118">
        <f aca="true" t="shared" si="57" ref="C284:C290">F284</f>
        <v>118</v>
      </c>
      <c r="D284" s="119"/>
      <c r="E284" s="119"/>
      <c r="F284" s="119">
        <v>118</v>
      </c>
      <c r="G284" s="461"/>
      <c r="H284" s="118">
        <f aca="true" t="shared" si="58" ref="H284:H290">K284</f>
        <v>118</v>
      </c>
      <c r="I284" s="119"/>
      <c r="J284" s="119"/>
      <c r="K284" s="119">
        <v>118</v>
      </c>
      <c r="L284" s="325"/>
      <c r="M284" s="463">
        <f aca="true" t="shared" si="59" ref="M284:M290">H284/C284</f>
        <v>1</v>
      </c>
      <c r="N284" s="118">
        <f aca="true" t="shared" si="60" ref="N284:N290">Q284</f>
        <v>118</v>
      </c>
      <c r="O284" s="119"/>
      <c r="P284" s="119"/>
      <c r="Q284" s="119">
        <v>118</v>
      </c>
      <c r="R284" s="464"/>
      <c r="S284" s="465">
        <f t="shared" si="56"/>
        <v>1</v>
      </c>
    </row>
    <row r="285" spans="1:19" ht="108" customHeight="1">
      <c r="A285" s="7" t="s">
        <v>189</v>
      </c>
      <c r="B285" s="153" t="s">
        <v>121</v>
      </c>
      <c r="C285" s="118">
        <f t="shared" si="57"/>
        <v>50</v>
      </c>
      <c r="D285" s="119"/>
      <c r="E285" s="119"/>
      <c r="F285" s="119">
        <v>50</v>
      </c>
      <c r="G285" s="461"/>
      <c r="H285" s="101">
        <f t="shared" si="58"/>
        <v>50</v>
      </c>
      <c r="I285" s="116"/>
      <c r="J285" s="116"/>
      <c r="K285" s="119">
        <v>50</v>
      </c>
      <c r="L285" s="332"/>
      <c r="M285" s="463">
        <f t="shared" si="59"/>
        <v>1</v>
      </c>
      <c r="N285" s="118">
        <f t="shared" si="60"/>
        <v>50</v>
      </c>
      <c r="O285" s="119"/>
      <c r="P285" s="119"/>
      <c r="Q285" s="119">
        <v>50</v>
      </c>
      <c r="R285" s="464"/>
      <c r="S285" s="463">
        <f t="shared" si="56"/>
        <v>1</v>
      </c>
    </row>
    <row r="286" spans="1:19" ht="63" customHeight="1">
      <c r="A286" s="7" t="s">
        <v>207</v>
      </c>
      <c r="B286" s="153" t="s">
        <v>245</v>
      </c>
      <c r="C286" s="118">
        <f t="shared" si="57"/>
        <v>333</v>
      </c>
      <c r="D286" s="119"/>
      <c r="E286" s="119"/>
      <c r="F286" s="119">
        <v>333</v>
      </c>
      <c r="G286" s="461"/>
      <c r="H286" s="119">
        <f t="shared" si="58"/>
        <v>333</v>
      </c>
      <c r="I286" s="119"/>
      <c r="J286" s="119"/>
      <c r="K286" s="119">
        <v>333</v>
      </c>
      <c r="L286" s="325"/>
      <c r="M286" s="463">
        <f t="shared" si="59"/>
        <v>1</v>
      </c>
      <c r="N286" s="101">
        <f t="shared" si="60"/>
        <v>333</v>
      </c>
      <c r="O286" s="116"/>
      <c r="P286" s="116"/>
      <c r="Q286" s="119">
        <v>333</v>
      </c>
      <c r="R286" s="464"/>
      <c r="S286" s="465">
        <f t="shared" si="56"/>
        <v>1</v>
      </c>
    </row>
    <row r="287" spans="1:19" ht="52.5" customHeight="1">
      <c r="A287" s="7" t="s">
        <v>198</v>
      </c>
      <c r="B287" s="153" t="s">
        <v>307</v>
      </c>
      <c r="C287" s="118">
        <f t="shared" si="57"/>
        <v>399</v>
      </c>
      <c r="D287" s="119"/>
      <c r="E287" s="119"/>
      <c r="F287" s="119">
        <v>399</v>
      </c>
      <c r="G287" s="461"/>
      <c r="H287" s="119">
        <f t="shared" si="58"/>
        <v>399</v>
      </c>
      <c r="I287" s="119"/>
      <c r="J287" s="119"/>
      <c r="K287" s="119">
        <v>399</v>
      </c>
      <c r="L287" s="325"/>
      <c r="M287" s="463">
        <f t="shared" si="59"/>
        <v>1</v>
      </c>
      <c r="N287" s="462">
        <f t="shared" si="60"/>
        <v>399</v>
      </c>
      <c r="O287" s="119"/>
      <c r="P287" s="119"/>
      <c r="Q287" s="119">
        <v>399</v>
      </c>
      <c r="R287" s="464"/>
      <c r="S287" s="463">
        <f t="shared" si="56"/>
        <v>1</v>
      </c>
    </row>
    <row r="288" spans="1:20" ht="50.25" customHeight="1">
      <c r="A288" s="7" t="s">
        <v>199</v>
      </c>
      <c r="B288" s="153" t="s">
        <v>450</v>
      </c>
      <c r="C288" s="118">
        <f t="shared" si="57"/>
        <v>137</v>
      </c>
      <c r="D288" s="119"/>
      <c r="E288" s="119"/>
      <c r="F288" s="119">
        <v>137</v>
      </c>
      <c r="G288" s="461"/>
      <c r="H288" s="119">
        <f t="shared" si="58"/>
        <v>137</v>
      </c>
      <c r="I288" s="119"/>
      <c r="J288" s="119"/>
      <c r="K288" s="119">
        <v>137</v>
      </c>
      <c r="L288" s="325"/>
      <c r="M288" s="463">
        <f t="shared" si="59"/>
        <v>1</v>
      </c>
      <c r="N288" s="462">
        <f t="shared" si="60"/>
        <v>137</v>
      </c>
      <c r="O288" s="119"/>
      <c r="P288" s="119"/>
      <c r="Q288" s="119">
        <v>137</v>
      </c>
      <c r="R288" s="464"/>
      <c r="S288" s="463">
        <f>N288/C288</f>
        <v>1</v>
      </c>
      <c r="T288" s="474"/>
    </row>
    <row r="289" spans="1:20" ht="52.5" customHeight="1">
      <c r="A289" s="8" t="s">
        <v>208</v>
      </c>
      <c r="B289" s="153" t="s">
        <v>451</v>
      </c>
      <c r="C289" s="101">
        <f t="shared" si="57"/>
        <v>122.5</v>
      </c>
      <c r="D289" s="116"/>
      <c r="E289" s="116"/>
      <c r="F289" s="116">
        <v>122.5</v>
      </c>
      <c r="G289" s="497"/>
      <c r="H289" s="119">
        <f t="shared" si="58"/>
        <v>122.5</v>
      </c>
      <c r="I289" s="119"/>
      <c r="J289" s="119"/>
      <c r="K289" s="116">
        <v>122.5</v>
      </c>
      <c r="L289" s="325"/>
      <c r="M289" s="463">
        <f t="shared" si="59"/>
        <v>1</v>
      </c>
      <c r="N289" s="462">
        <f t="shared" si="60"/>
        <v>122.5</v>
      </c>
      <c r="O289" s="119"/>
      <c r="P289" s="119"/>
      <c r="Q289" s="116">
        <v>122.5</v>
      </c>
      <c r="R289" s="464"/>
      <c r="S289" s="463">
        <f>N289/C289</f>
        <v>1</v>
      </c>
      <c r="T289" s="474"/>
    </row>
    <row r="290" spans="1:20" ht="52.5" customHeight="1">
      <c r="A290" s="7" t="s">
        <v>352</v>
      </c>
      <c r="B290" s="153" t="s">
        <v>452</v>
      </c>
      <c r="C290" s="118">
        <f t="shared" si="57"/>
        <v>45</v>
      </c>
      <c r="D290" s="119"/>
      <c r="E290" s="119"/>
      <c r="F290" s="119">
        <v>45</v>
      </c>
      <c r="G290" s="461"/>
      <c r="H290" s="119">
        <f t="shared" si="58"/>
        <v>45</v>
      </c>
      <c r="I290" s="119"/>
      <c r="J290" s="119"/>
      <c r="K290" s="119">
        <v>45</v>
      </c>
      <c r="L290" s="325"/>
      <c r="M290" s="463">
        <f t="shared" si="59"/>
        <v>1</v>
      </c>
      <c r="N290" s="462">
        <f t="shared" si="60"/>
        <v>45</v>
      </c>
      <c r="O290" s="119"/>
      <c r="P290" s="119"/>
      <c r="Q290" s="119">
        <v>45</v>
      </c>
      <c r="R290" s="464"/>
      <c r="S290" s="463">
        <f>N290/C290</f>
        <v>1</v>
      </c>
      <c r="T290" s="474"/>
    </row>
    <row r="291" spans="1:19" ht="106.5" customHeight="1" thickBot="1">
      <c r="A291" s="45" t="s">
        <v>237</v>
      </c>
      <c r="B291" s="602" t="s">
        <v>257</v>
      </c>
      <c r="C291" s="237">
        <f>C292+C293+C294+C295+C296</f>
        <v>2000</v>
      </c>
      <c r="D291" s="238"/>
      <c r="E291" s="239"/>
      <c r="F291" s="240">
        <f>F292+F293+F294+F295+F296</f>
        <v>2000</v>
      </c>
      <c r="G291" s="547"/>
      <c r="H291" s="237">
        <f>H292+H293+H294+H295+H296</f>
        <v>1996.3919999999998</v>
      </c>
      <c r="I291" s="238"/>
      <c r="J291" s="239"/>
      <c r="K291" s="240">
        <f>K292+K293+K294+K295+K296</f>
        <v>1996.3919999999998</v>
      </c>
      <c r="L291" s="239"/>
      <c r="M291" s="543">
        <f aca="true" t="shared" si="61" ref="M291:M301">H291/C291</f>
        <v>0.9981959999999999</v>
      </c>
      <c r="N291" s="237">
        <f>N292+N293+N294+N295+N296</f>
        <v>1996.3919999999998</v>
      </c>
      <c r="O291" s="238"/>
      <c r="P291" s="239"/>
      <c r="Q291" s="240">
        <f>Q292+Q293+Q294+Q295+Q296</f>
        <v>1996.3919999999998</v>
      </c>
      <c r="R291" s="544"/>
      <c r="S291" s="647">
        <f t="shared" si="56"/>
        <v>0.9981959999999999</v>
      </c>
    </row>
    <row r="292" spans="1:20" ht="74.25" customHeight="1">
      <c r="A292" s="12" t="s">
        <v>209</v>
      </c>
      <c r="B292" s="394" t="s">
        <v>258</v>
      </c>
      <c r="C292" s="233">
        <f>F292</f>
        <v>958.272</v>
      </c>
      <c r="D292" s="234"/>
      <c r="E292" s="234"/>
      <c r="F292" s="234">
        <v>958.272</v>
      </c>
      <c r="G292" s="470"/>
      <c r="H292" s="233">
        <f>K292</f>
        <v>958.272</v>
      </c>
      <c r="I292" s="234"/>
      <c r="J292" s="234"/>
      <c r="K292" s="234">
        <v>958.272</v>
      </c>
      <c r="L292" s="421"/>
      <c r="M292" s="463">
        <f t="shared" si="61"/>
        <v>1</v>
      </c>
      <c r="N292" s="233">
        <f>Q292</f>
        <v>958.272</v>
      </c>
      <c r="O292" s="234"/>
      <c r="P292" s="234"/>
      <c r="Q292" s="234">
        <v>958.272</v>
      </c>
      <c r="R292" s="471"/>
      <c r="S292" s="546">
        <f t="shared" si="56"/>
        <v>1</v>
      </c>
      <c r="T292" s="474"/>
    </row>
    <row r="293" spans="1:20" ht="48.75" customHeight="1">
      <c r="A293" s="7" t="s">
        <v>189</v>
      </c>
      <c r="B293" s="153" t="s">
        <v>259</v>
      </c>
      <c r="C293" s="118">
        <f>F293</f>
        <v>904.556</v>
      </c>
      <c r="D293" s="119"/>
      <c r="E293" s="119"/>
      <c r="F293" s="119">
        <v>904.556</v>
      </c>
      <c r="G293" s="461"/>
      <c r="H293" s="118">
        <f>K293</f>
        <v>904.43</v>
      </c>
      <c r="I293" s="119"/>
      <c r="J293" s="119"/>
      <c r="K293" s="119">
        <v>904.43</v>
      </c>
      <c r="L293" s="325"/>
      <c r="M293" s="463">
        <f t="shared" si="61"/>
        <v>0.9998607051415279</v>
      </c>
      <c r="N293" s="118">
        <f>Q293</f>
        <v>904.43</v>
      </c>
      <c r="O293" s="119"/>
      <c r="P293" s="119"/>
      <c r="Q293" s="119">
        <v>904.43</v>
      </c>
      <c r="R293" s="464"/>
      <c r="S293" s="465">
        <f t="shared" si="56"/>
        <v>0.9998607051415279</v>
      </c>
      <c r="T293" s="474"/>
    </row>
    <row r="294" spans="1:20" ht="15" customHeight="1">
      <c r="A294" s="7" t="s">
        <v>207</v>
      </c>
      <c r="B294" s="153" t="s">
        <v>314</v>
      </c>
      <c r="C294" s="118">
        <f>F294</f>
        <v>40</v>
      </c>
      <c r="D294" s="119"/>
      <c r="E294" s="119"/>
      <c r="F294" s="119">
        <v>40</v>
      </c>
      <c r="G294" s="461"/>
      <c r="H294" s="118">
        <f>K294</f>
        <v>40</v>
      </c>
      <c r="I294" s="119"/>
      <c r="J294" s="119"/>
      <c r="K294" s="119">
        <v>40</v>
      </c>
      <c r="L294" s="325"/>
      <c r="M294" s="463">
        <f t="shared" si="61"/>
        <v>1</v>
      </c>
      <c r="N294" s="118">
        <f>Q294</f>
        <v>40</v>
      </c>
      <c r="O294" s="119"/>
      <c r="P294" s="119"/>
      <c r="Q294" s="119">
        <v>40</v>
      </c>
      <c r="R294" s="464"/>
      <c r="S294" s="465">
        <f t="shared" si="56"/>
        <v>1</v>
      </c>
      <c r="T294" s="474"/>
    </row>
    <row r="295" spans="1:20" ht="30.75" customHeight="1">
      <c r="A295" s="7" t="s">
        <v>198</v>
      </c>
      <c r="B295" s="153" t="s">
        <v>315</v>
      </c>
      <c r="C295" s="118">
        <f>F295</f>
        <v>42.172</v>
      </c>
      <c r="D295" s="119"/>
      <c r="E295" s="559"/>
      <c r="F295" s="119">
        <v>42.172</v>
      </c>
      <c r="G295" s="461"/>
      <c r="H295" s="118">
        <f>K295</f>
        <v>42.09</v>
      </c>
      <c r="I295" s="119"/>
      <c r="J295" s="119"/>
      <c r="K295" s="119">
        <v>42.09</v>
      </c>
      <c r="L295" s="325"/>
      <c r="M295" s="463">
        <f t="shared" si="61"/>
        <v>0.9980555819026844</v>
      </c>
      <c r="N295" s="118">
        <f>Q295</f>
        <v>42.09</v>
      </c>
      <c r="O295" s="119"/>
      <c r="P295" s="119"/>
      <c r="Q295" s="119">
        <v>42.09</v>
      </c>
      <c r="R295" s="464"/>
      <c r="S295" s="463">
        <f t="shared" si="56"/>
        <v>0.9980555819026844</v>
      </c>
      <c r="T295" s="474"/>
    </row>
    <row r="296" spans="1:20" ht="36.75" customHeight="1" thickBot="1">
      <c r="A296" s="526" t="s">
        <v>199</v>
      </c>
      <c r="B296" s="560" t="s">
        <v>316</v>
      </c>
      <c r="C296" s="467">
        <f>F296</f>
        <v>55</v>
      </c>
      <c r="D296" s="468"/>
      <c r="E296" s="562"/>
      <c r="F296" s="468">
        <v>55</v>
      </c>
      <c r="G296" s="527"/>
      <c r="H296" s="467">
        <f>K296</f>
        <v>51.6</v>
      </c>
      <c r="I296" s="468"/>
      <c r="J296" s="468"/>
      <c r="K296" s="468">
        <v>51.6</v>
      </c>
      <c r="L296" s="469"/>
      <c r="M296" s="561">
        <f t="shared" si="61"/>
        <v>0.9381818181818182</v>
      </c>
      <c r="N296" s="467">
        <f>Q296</f>
        <v>51.6</v>
      </c>
      <c r="O296" s="468"/>
      <c r="P296" s="468"/>
      <c r="Q296" s="468">
        <v>51.6</v>
      </c>
      <c r="R296" s="528"/>
      <c r="S296" s="561">
        <f t="shared" si="56"/>
        <v>0.9381818181818182</v>
      </c>
      <c r="T296" s="474"/>
    </row>
    <row r="297" spans="1:19" ht="143.25" customHeight="1" thickBot="1">
      <c r="A297" s="45" t="s">
        <v>238</v>
      </c>
      <c r="B297" s="602" t="s">
        <v>265</v>
      </c>
      <c r="C297" s="237">
        <f>C298+C299+C300</f>
        <v>138.7</v>
      </c>
      <c r="D297" s="238"/>
      <c r="E297" s="238"/>
      <c r="F297" s="240">
        <f>F298+F299+F300</f>
        <v>138.7</v>
      </c>
      <c r="G297" s="547"/>
      <c r="H297" s="237">
        <f>H298+H299+H300</f>
        <v>138.7</v>
      </c>
      <c r="I297" s="238"/>
      <c r="J297" s="238"/>
      <c r="K297" s="240">
        <f>K298+K299+K300</f>
        <v>138.7</v>
      </c>
      <c r="L297" s="239"/>
      <c r="M297" s="543">
        <f t="shared" si="61"/>
        <v>1</v>
      </c>
      <c r="N297" s="237">
        <f>N298+N299+N300</f>
        <v>138.7</v>
      </c>
      <c r="O297" s="238"/>
      <c r="P297" s="238"/>
      <c r="Q297" s="240">
        <f>Q298+Q299+Q300</f>
        <v>138.7</v>
      </c>
      <c r="R297" s="544"/>
      <c r="S297" s="543">
        <f>N297/C297</f>
        <v>1</v>
      </c>
    </row>
    <row r="298" spans="1:19" ht="42.75" customHeight="1">
      <c r="A298" s="12" t="s">
        <v>209</v>
      </c>
      <c r="B298" s="103" t="s">
        <v>262</v>
      </c>
      <c r="C298" s="134">
        <f>F298</f>
        <v>20</v>
      </c>
      <c r="D298" s="44"/>
      <c r="E298" s="44"/>
      <c r="F298" s="44">
        <v>20</v>
      </c>
      <c r="G298" s="147"/>
      <c r="H298" s="192">
        <f>K298</f>
        <v>20</v>
      </c>
      <c r="I298" s="44"/>
      <c r="J298" s="44"/>
      <c r="K298" s="44">
        <v>20</v>
      </c>
      <c r="L298" s="299"/>
      <c r="M298" s="419">
        <f t="shared" si="61"/>
        <v>1</v>
      </c>
      <c r="N298" s="192">
        <f>Q298</f>
        <v>20</v>
      </c>
      <c r="O298" s="44"/>
      <c r="P298" s="44"/>
      <c r="Q298" s="44">
        <v>20</v>
      </c>
      <c r="R298" s="270"/>
      <c r="S298" s="418">
        <f t="shared" si="56"/>
        <v>1</v>
      </c>
    </row>
    <row r="299" spans="1:19" ht="38.25" customHeight="1">
      <c r="A299" s="7" t="s">
        <v>189</v>
      </c>
      <c r="B299" s="395" t="s">
        <v>263</v>
      </c>
      <c r="C299" s="92">
        <f>F299</f>
        <v>98.7</v>
      </c>
      <c r="D299" s="99"/>
      <c r="E299" s="99"/>
      <c r="F299" s="99">
        <v>98.7</v>
      </c>
      <c r="G299" s="47"/>
      <c r="H299" s="110">
        <f>K299</f>
        <v>98.7</v>
      </c>
      <c r="I299" s="99"/>
      <c r="J299" s="99"/>
      <c r="K299" s="99">
        <v>98.7</v>
      </c>
      <c r="L299" s="143"/>
      <c r="M299" s="419">
        <f t="shared" si="61"/>
        <v>1</v>
      </c>
      <c r="N299" s="110">
        <f>Q299</f>
        <v>98.7</v>
      </c>
      <c r="O299" s="99"/>
      <c r="P299" s="99"/>
      <c r="Q299" s="99">
        <v>98.7</v>
      </c>
      <c r="R299" s="267"/>
      <c r="S299" s="418">
        <f t="shared" si="56"/>
        <v>1</v>
      </c>
    </row>
    <row r="300" spans="1:19" ht="41.25" customHeight="1" thickBot="1">
      <c r="A300" s="41" t="s">
        <v>207</v>
      </c>
      <c r="B300" s="396" t="s">
        <v>264</v>
      </c>
      <c r="C300" s="148">
        <f>F300</f>
        <v>20</v>
      </c>
      <c r="D300" s="58"/>
      <c r="E300" s="58"/>
      <c r="F300" s="58">
        <v>20</v>
      </c>
      <c r="G300" s="151"/>
      <c r="H300" s="150">
        <f>K300</f>
        <v>20</v>
      </c>
      <c r="I300" s="58"/>
      <c r="J300" s="58"/>
      <c r="K300" s="58">
        <v>20</v>
      </c>
      <c r="L300" s="300"/>
      <c r="M300" s="419">
        <f t="shared" si="61"/>
        <v>1</v>
      </c>
      <c r="N300" s="415">
        <f>Q300</f>
        <v>20</v>
      </c>
      <c r="O300" s="105"/>
      <c r="P300" s="105"/>
      <c r="Q300" s="58">
        <v>20</v>
      </c>
      <c r="R300" s="277"/>
      <c r="S300" s="418">
        <f t="shared" si="56"/>
        <v>1</v>
      </c>
    </row>
    <row r="301" spans="1:19" ht="67.5" customHeight="1" thickBot="1">
      <c r="A301" s="23" t="s">
        <v>239</v>
      </c>
      <c r="B301" s="606" t="s">
        <v>284</v>
      </c>
      <c r="C301" s="229">
        <f>C302+C306</f>
        <v>8502.145</v>
      </c>
      <c r="D301" s="102"/>
      <c r="E301" s="195"/>
      <c r="F301" s="102">
        <f>F302+F306</f>
        <v>8502.145</v>
      </c>
      <c r="G301" s="235"/>
      <c r="H301" s="229">
        <f>H302+H306</f>
        <v>8502.145</v>
      </c>
      <c r="I301" s="102"/>
      <c r="J301" s="195"/>
      <c r="K301" s="102">
        <f>K302+K306</f>
        <v>8502.145</v>
      </c>
      <c r="L301" s="230"/>
      <c r="M301" s="529">
        <f t="shared" si="61"/>
        <v>1</v>
      </c>
      <c r="N301" s="229">
        <f>N302+N306</f>
        <v>8502.145</v>
      </c>
      <c r="O301" s="102"/>
      <c r="P301" s="195"/>
      <c r="Q301" s="102">
        <f>Q302+Q306</f>
        <v>8502.145</v>
      </c>
      <c r="R301" s="278"/>
      <c r="S301" s="308">
        <f>N301/C301</f>
        <v>1</v>
      </c>
    </row>
    <row r="302" spans="1:19" ht="28.5" customHeight="1">
      <c r="A302" s="557" t="s">
        <v>209</v>
      </c>
      <c r="B302" s="441" t="s">
        <v>103</v>
      </c>
      <c r="C302" s="442">
        <f>C303+C304+C305</f>
        <v>6663.34</v>
      </c>
      <c r="D302" s="443"/>
      <c r="E302" s="445"/>
      <c r="F302" s="155">
        <f>F303+F304+F305</f>
        <v>6663.34</v>
      </c>
      <c r="G302" s="444"/>
      <c r="H302" s="442">
        <f>H303+H304+H305</f>
        <v>6663.34</v>
      </c>
      <c r="I302" s="443"/>
      <c r="J302" s="445"/>
      <c r="K302" s="155">
        <f>K303+K304+K305</f>
        <v>6663.34</v>
      </c>
      <c r="L302" s="445"/>
      <c r="M302" s="420">
        <f aca="true" t="shared" si="62" ref="M302:M307">H302/C302</f>
        <v>1</v>
      </c>
      <c r="N302" s="442">
        <f>N303+N304+N305</f>
        <v>6663.34</v>
      </c>
      <c r="O302" s="443"/>
      <c r="P302" s="445"/>
      <c r="Q302" s="155">
        <f>Q303+Q304+Q305</f>
        <v>6663.34</v>
      </c>
      <c r="R302" s="446"/>
      <c r="S302" s="305">
        <f t="shared" si="56"/>
        <v>1</v>
      </c>
    </row>
    <row r="303" spans="1:19" ht="29.25" customHeight="1">
      <c r="A303" s="41" t="s">
        <v>210</v>
      </c>
      <c r="B303" s="378" t="s">
        <v>367</v>
      </c>
      <c r="C303" s="148">
        <f>F303</f>
        <v>2185.216</v>
      </c>
      <c r="D303" s="58"/>
      <c r="E303" s="58"/>
      <c r="F303" s="58">
        <v>2185.216</v>
      </c>
      <c r="G303" s="151"/>
      <c r="H303" s="148">
        <f>K303</f>
        <v>2185.216</v>
      </c>
      <c r="I303" s="58"/>
      <c r="J303" s="58"/>
      <c r="K303" s="58">
        <v>2185.216</v>
      </c>
      <c r="L303" s="300"/>
      <c r="M303" s="419">
        <f t="shared" si="62"/>
        <v>1</v>
      </c>
      <c r="N303" s="148">
        <f>Q303</f>
        <v>2185.216</v>
      </c>
      <c r="O303" s="58"/>
      <c r="P303" s="58"/>
      <c r="Q303" s="58">
        <v>2185.216</v>
      </c>
      <c r="R303" s="275"/>
      <c r="S303" s="418">
        <f t="shared" si="56"/>
        <v>1</v>
      </c>
    </row>
    <row r="304" spans="1:19" ht="25.5" customHeight="1">
      <c r="A304" s="41" t="s">
        <v>211</v>
      </c>
      <c r="B304" s="397" t="s">
        <v>278</v>
      </c>
      <c r="C304" s="148">
        <f>F304</f>
        <v>1488.115</v>
      </c>
      <c r="D304" s="58"/>
      <c r="E304" s="58"/>
      <c r="F304" s="366">
        <v>1488.115</v>
      </c>
      <c r="G304" s="151"/>
      <c r="H304" s="148">
        <f>K304</f>
        <v>1488.115</v>
      </c>
      <c r="I304" s="58"/>
      <c r="J304" s="58"/>
      <c r="K304" s="366">
        <v>1488.115</v>
      </c>
      <c r="L304" s="300"/>
      <c r="M304" s="419">
        <f t="shared" si="62"/>
        <v>1</v>
      </c>
      <c r="N304" s="148">
        <f>Q304</f>
        <v>1488.115</v>
      </c>
      <c r="O304" s="58"/>
      <c r="P304" s="58"/>
      <c r="Q304" s="366">
        <v>1488.115</v>
      </c>
      <c r="R304" s="275"/>
      <c r="S304" s="418">
        <f t="shared" si="56"/>
        <v>1</v>
      </c>
    </row>
    <row r="305" spans="1:20" ht="63" customHeight="1">
      <c r="A305" s="41" t="s">
        <v>190</v>
      </c>
      <c r="B305" s="378" t="s">
        <v>368</v>
      </c>
      <c r="C305" s="460">
        <f>F305</f>
        <v>2990.009</v>
      </c>
      <c r="D305" s="426"/>
      <c r="E305" s="426"/>
      <c r="F305" s="507">
        <v>2990.009</v>
      </c>
      <c r="G305" s="508"/>
      <c r="H305" s="460">
        <f>K305</f>
        <v>2990.009</v>
      </c>
      <c r="I305" s="426"/>
      <c r="J305" s="426"/>
      <c r="K305" s="507">
        <v>2990.009</v>
      </c>
      <c r="L305" s="427"/>
      <c r="M305" s="463">
        <f t="shared" si="62"/>
        <v>1</v>
      </c>
      <c r="N305" s="460">
        <f>Q305</f>
        <v>2990.009</v>
      </c>
      <c r="O305" s="426"/>
      <c r="P305" s="426"/>
      <c r="Q305" s="507">
        <v>2990.009</v>
      </c>
      <c r="R305" s="427"/>
      <c r="S305" s="465">
        <f t="shared" si="56"/>
        <v>1</v>
      </c>
      <c r="T305" s="474"/>
    </row>
    <row r="306" spans="1:19" ht="28.5" customHeight="1">
      <c r="A306" s="68" t="s">
        <v>189</v>
      </c>
      <c r="B306" s="447" t="s">
        <v>105</v>
      </c>
      <c r="C306" s="509">
        <f>C307</f>
        <v>1838.805</v>
      </c>
      <c r="D306" s="208"/>
      <c r="E306" s="510"/>
      <c r="F306" s="345">
        <f>F307</f>
        <v>1838.805</v>
      </c>
      <c r="G306" s="511"/>
      <c r="H306" s="509">
        <f>H307</f>
        <v>1838.805</v>
      </c>
      <c r="I306" s="208"/>
      <c r="J306" s="510"/>
      <c r="K306" s="345">
        <f>K307</f>
        <v>1838.805</v>
      </c>
      <c r="L306" s="510"/>
      <c r="M306" s="512">
        <f t="shared" si="62"/>
        <v>1</v>
      </c>
      <c r="N306" s="509">
        <f>N307</f>
        <v>1838.805</v>
      </c>
      <c r="O306" s="208"/>
      <c r="P306" s="510"/>
      <c r="Q306" s="345">
        <f>Q307</f>
        <v>1838.805</v>
      </c>
      <c r="R306" s="513"/>
      <c r="S306" s="514">
        <f t="shared" si="56"/>
        <v>1</v>
      </c>
    </row>
    <row r="307" spans="1:20" ht="40.5" customHeight="1" thickBot="1">
      <c r="A307" s="9" t="s">
        <v>209</v>
      </c>
      <c r="B307" s="501" t="s">
        <v>366</v>
      </c>
      <c r="C307" s="494">
        <f>F307</f>
        <v>1838.805</v>
      </c>
      <c r="D307" s="330"/>
      <c r="E307" s="330"/>
      <c r="F307" s="255">
        <v>1838.805</v>
      </c>
      <c r="G307" s="502"/>
      <c r="H307" s="494">
        <f>K307</f>
        <v>1838.805</v>
      </c>
      <c r="I307" s="330"/>
      <c r="J307" s="330"/>
      <c r="K307" s="255">
        <v>1838.805</v>
      </c>
      <c r="L307" s="325"/>
      <c r="M307" s="463">
        <f t="shared" si="62"/>
        <v>1</v>
      </c>
      <c r="N307" s="494">
        <f>Q307</f>
        <v>1838.805</v>
      </c>
      <c r="O307" s="330"/>
      <c r="P307" s="330"/>
      <c r="Q307" s="255">
        <v>1838.805</v>
      </c>
      <c r="R307" s="464"/>
      <c r="S307" s="463">
        <f>N307/C307</f>
        <v>1</v>
      </c>
      <c r="T307" s="474"/>
    </row>
    <row r="308" spans="1:19" ht="131.25" customHeight="1" thickBot="1">
      <c r="A308" s="23" t="s">
        <v>251</v>
      </c>
      <c r="B308" s="601" t="s">
        <v>156</v>
      </c>
      <c r="C308" s="196">
        <f>C309+C310+C311+C312</f>
        <v>77.6</v>
      </c>
      <c r="D308" s="102"/>
      <c r="E308" s="102"/>
      <c r="F308" s="206">
        <f>F309+F310+F311+F312</f>
        <v>77.6</v>
      </c>
      <c r="G308" s="107"/>
      <c r="H308" s="124">
        <f>H309+H310+H311+H312</f>
        <v>77.6</v>
      </c>
      <c r="I308" s="42"/>
      <c r="J308" s="42"/>
      <c r="K308" s="133">
        <f>K309+K310+K311+K312</f>
        <v>77.6</v>
      </c>
      <c r="L308" s="152"/>
      <c r="M308" s="304">
        <f aca="true" t="shared" si="63" ref="M308:M323">H308/C308</f>
        <v>1</v>
      </c>
      <c r="N308" s="124">
        <f>N309+N310+N311+N312</f>
        <v>77.6</v>
      </c>
      <c r="O308" s="42"/>
      <c r="P308" s="42"/>
      <c r="Q308" s="133">
        <f>Q309+Q310+Q311+Q312</f>
        <v>77.6</v>
      </c>
      <c r="R308" s="269"/>
      <c r="S308" s="304">
        <f>N308/C308</f>
        <v>1</v>
      </c>
    </row>
    <row r="309" spans="1:19" ht="39" customHeight="1">
      <c r="A309" s="8" t="s">
        <v>209</v>
      </c>
      <c r="B309" s="398" t="s">
        <v>267</v>
      </c>
      <c r="C309" s="134">
        <f>F309</f>
        <v>38</v>
      </c>
      <c r="D309" s="44"/>
      <c r="E309" s="44"/>
      <c r="F309" s="44">
        <v>38</v>
      </c>
      <c r="G309" s="147"/>
      <c r="H309" s="134">
        <f>K309</f>
        <v>38</v>
      </c>
      <c r="I309" s="111"/>
      <c r="J309" s="111"/>
      <c r="K309" s="44">
        <v>38</v>
      </c>
      <c r="L309" s="141"/>
      <c r="M309" s="419">
        <f t="shared" si="63"/>
        <v>1</v>
      </c>
      <c r="N309" s="134">
        <f>Q309</f>
        <v>38</v>
      </c>
      <c r="O309" s="111"/>
      <c r="P309" s="111"/>
      <c r="Q309" s="44">
        <v>38</v>
      </c>
      <c r="R309" s="271"/>
      <c r="S309" s="418">
        <f t="shared" si="56"/>
        <v>1</v>
      </c>
    </row>
    <row r="310" spans="1:19" ht="36.75" customHeight="1">
      <c r="A310" s="8" t="s">
        <v>189</v>
      </c>
      <c r="B310" s="399" t="s">
        <v>88</v>
      </c>
      <c r="C310" s="113">
        <f>F310</f>
        <v>12</v>
      </c>
      <c r="D310" s="111"/>
      <c r="E310" s="111"/>
      <c r="F310" s="111">
        <v>12</v>
      </c>
      <c r="G310" s="112"/>
      <c r="H310" s="113">
        <f>K310</f>
        <v>12</v>
      </c>
      <c r="I310" s="111"/>
      <c r="J310" s="111"/>
      <c r="K310" s="111">
        <v>12</v>
      </c>
      <c r="L310" s="141"/>
      <c r="M310" s="419">
        <f t="shared" si="63"/>
        <v>1</v>
      </c>
      <c r="N310" s="113">
        <f>Q310</f>
        <v>12</v>
      </c>
      <c r="O310" s="111"/>
      <c r="P310" s="111"/>
      <c r="Q310" s="111">
        <v>12</v>
      </c>
      <c r="R310" s="271"/>
      <c r="S310" s="418">
        <f t="shared" si="56"/>
        <v>1</v>
      </c>
    </row>
    <row r="311" spans="1:19" ht="42" customHeight="1">
      <c r="A311" s="8" t="s">
        <v>207</v>
      </c>
      <c r="B311" s="399" t="s">
        <v>268</v>
      </c>
      <c r="C311" s="113">
        <f>F311</f>
        <v>25.5</v>
      </c>
      <c r="D311" s="111"/>
      <c r="E311" s="111"/>
      <c r="F311" s="111">
        <v>25.5</v>
      </c>
      <c r="G311" s="112"/>
      <c r="H311" s="113">
        <f>K311</f>
        <v>25.5</v>
      </c>
      <c r="I311" s="111"/>
      <c r="J311" s="111"/>
      <c r="K311" s="111">
        <v>25.5</v>
      </c>
      <c r="L311" s="141"/>
      <c r="M311" s="419">
        <f t="shared" si="63"/>
        <v>1</v>
      </c>
      <c r="N311" s="113">
        <f>Q311</f>
        <v>25.5</v>
      </c>
      <c r="O311" s="111"/>
      <c r="P311" s="111"/>
      <c r="Q311" s="111">
        <v>25.5</v>
      </c>
      <c r="R311" s="271"/>
      <c r="S311" s="418">
        <f t="shared" si="56"/>
        <v>1</v>
      </c>
    </row>
    <row r="312" spans="1:19" ht="43.5" customHeight="1" thickBot="1">
      <c r="A312" s="9" t="s">
        <v>198</v>
      </c>
      <c r="B312" s="400" t="s">
        <v>269</v>
      </c>
      <c r="C312" s="93">
        <f>F312</f>
        <v>2.1</v>
      </c>
      <c r="D312" s="157"/>
      <c r="E312" s="157"/>
      <c r="F312" s="157">
        <v>2.1</v>
      </c>
      <c r="G312" s="158"/>
      <c r="H312" s="93">
        <f>K312</f>
        <v>2.1</v>
      </c>
      <c r="I312" s="157"/>
      <c r="J312" s="157"/>
      <c r="K312" s="157">
        <v>2.1</v>
      </c>
      <c r="L312" s="197"/>
      <c r="M312" s="419">
        <f t="shared" si="63"/>
        <v>1</v>
      </c>
      <c r="N312" s="93">
        <f>Q312</f>
        <v>2.1</v>
      </c>
      <c r="O312" s="157"/>
      <c r="P312" s="157"/>
      <c r="Q312" s="157">
        <v>2.1</v>
      </c>
      <c r="R312" s="268"/>
      <c r="S312" s="418">
        <f t="shared" si="56"/>
        <v>1</v>
      </c>
    </row>
    <row r="313" spans="1:19" ht="84" customHeight="1" thickBot="1">
      <c r="A313" s="23" t="s">
        <v>260</v>
      </c>
      <c r="B313" s="607" t="s">
        <v>336</v>
      </c>
      <c r="C313" s="196">
        <f>C314+C315+C316+C317</f>
        <v>210</v>
      </c>
      <c r="D313" s="102"/>
      <c r="E313" s="195"/>
      <c r="F313" s="193">
        <f>F314+F315+F316+F317</f>
        <v>210</v>
      </c>
      <c r="G313" s="107"/>
      <c r="H313" s="196">
        <f>H314+H315+H316+H317</f>
        <v>210</v>
      </c>
      <c r="I313" s="102"/>
      <c r="J313" s="195"/>
      <c r="K313" s="193">
        <f>K314+K315+K316+K317</f>
        <v>210</v>
      </c>
      <c r="L313" s="152"/>
      <c r="M313" s="304">
        <f t="shared" si="63"/>
        <v>1</v>
      </c>
      <c r="N313" s="196">
        <f>N314+N315+N316+N317</f>
        <v>210</v>
      </c>
      <c r="O313" s="102"/>
      <c r="P313" s="195"/>
      <c r="Q313" s="193">
        <f>Q314+Q315+Q316+Q317</f>
        <v>210</v>
      </c>
      <c r="R313" s="269"/>
      <c r="S313" s="304">
        <f>N313/C313</f>
        <v>1</v>
      </c>
    </row>
    <row r="314" spans="1:19" ht="30" customHeight="1">
      <c r="A314" s="8" t="s">
        <v>209</v>
      </c>
      <c r="B314" s="103" t="s">
        <v>332</v>
      </c>
      <c r="C314" s="236">
        <f>F314</f>
        <v>25</v>
      </c>
      <c r="D314" s="116"/>
      <c r="E314" s="116"/>
      <c r="F314" s="116">
        <v>25</v>
      </c>
      <c r="G314" s="141"/>
      <c r="H314" s="134">
        <f>K314</f>
        <v>25</v>
      </c>
      <c r="I314" s="44"/>
      <c r="J314" s="44"/>
      <c r="K314" s="116">
        <v>25</v>
      </c>
      <c r="L314" s="299"/>
      <c r="M314" s="419">
        <f t="shared" si="63"/>
        <v>1</v>
      </c>
      <c r="N314" s="134">
        <f>Q314</f>
        <v>25</v>
      </c>
      <c r="O314" s="44"/>
      <c r="P314" s="44"/>
      <c r="Q314" s="116">
        <v>25</v>
      </c>
      <c r="R314" s="271"/>
      <c r="S314" s="418">
        <f t="shared" si="56"/>
        <v>1</v>
      </c>
    </row>
    <row r="315" spans="1:19" ht="33" customHeight="1">
      <c r="A315" s="7" t="s">
        <v>189</v>
      </c>
      <c r="B315" s="314" t="s">
        <v>333</v>
      </c>
      <c r="C315" s="211">
        <f>F315</f>
        <v>25</v>
      </c>
      <c r="D315" s="119"/>
      <c r="E315" s="119"/>
      <c r="F315" s="119">
        <v>25</v>
      </c>
      <c r="G315" s="143"/>
      <c r="H315" s="92">
        <f>K315</f>
        <v>25</v>
      </c>
      <c r="I315" s="99"/>
      <c r="J315" s="99"/>
      <c r="K315" s="119">
        <v>25</v>
      </c>
      <c r="L315" s="143"/>
      <c r="M315" s="419">
        <f t="shared" si="63"/>
        <v>1</v>
      </c>
      <c r="N315" s="92">
        <f>Q315</f>
        <v>25</v>
      </c>
      <c r="O315" s="99"/>
      <c r="P315" s="99"/>
      <c r="Q315" s="119">
        <v>25</v>
      </c>
      <c r="R315" s="267"/>
      <c r="S315" s="418">
        <f t="shared" si="56"/>
        <v>1</v>
      </c>
    </row>
    <row r="316" spans="1:19" ht="33.75" customHeight="1">
      <c r="A316" s="7" t="s">
        <v>207</v>
      </c>
      <c r="B316" s="372" t="s">
        <v>21</v>
      </c>
      <c r="C316" s="118">
        <f>F316</f>
        <v>125</v>
      </c>
      <c r="D316" s="119"/>
      <c r="E316" s="325"/>
      <c r="F316" s="119">
        <v>125</v>
      </c>
      <c r="G316" s="47"/>
      <c r="H316" s="92">
        <f>K316</f>
        <v>125</v>
      </c>
      <c r="I316" s="99"/>
      <c r="J316" s="143"/>
      <c r="K316" s="119">
        <v>125</v>
      </c>
      <c r="L316" s="143"/>
      <c r="M316" s="419">
        <f t="shared" si="63"/>
        <v>1</v>
      </c>
      <c r="N316" s="92">
        <f>Q316</f>
        <v>125</v>
      </c>
      <c r="O316" s="99"/>
      <c r="P316" s="143"/>
      <c r="Q316" s="119">
        <v>125</v>
      </c>
      <c r="R316" s="267"/>
      <c r="S316" s="418">
        <f t="shared" si="56"/>
        <v>1</v>
      </c>
    </row>
    <row r="317" spans="1:19" ht="42" customHeight="1" thickBot="1">
      <c r="A317" s="41" t="s">
        <v>198</v>
      </c>
      <c r="B317" s="425" t="s">
        <v>22</v>
      </c>
      <c r="C317" s="467">
        <f>F317</f>
        <v>35</v>
      </c>
      <c r="D317" s="468"/>
      <c r="E317" s="469"/>
      <c r="F317" s="468">
        <v>35</v>
      </c>
      <c r="G317" s="106"/>
      <c r="H317" s="148">
        <f>K317</f>
        <v>35</v>
      </c>
      <c r="I317" s="58"/>
      <c r="J317" s="300"/>
      <c r="K317" s="468">
        <v>35</v>
      </c>
      <c r="L317" s="300"/>
      <c r="M317" s="428">
        <f t="shared" si="63"/>
        <v>1</v>
      </c>
      <c r="N317" s="148">
        <f>Q317</f>
        <v>35</v>
      </c>
      <c r="O317" s="58"/>
      <c r="P317" s="300"/>
      <c r="Q317" s="468">
        <v>35</v>
      </c>
      <c r="R317" s="275"/>
      <c r="S317" s="418">
        <f t="shared" si="56"/>
        <v>1</v>
      </c>
    </row>
    <row r="318" spans="1:19" ht="106.5" customHeight="1" thickBot="1">
      <c r="A318" s="23" t="s">
        <v>266</v>
      </c>
      <c r="B318" s="608" t="s">
        <v>85</v>
      </c>
      <c r="C318" s="196">
        <f>C319+C320+C321+C322</f>
        <v>150</v>
      </c>
      <c r="D318" s="102"/>
      <c r="E318" s="195"/>
      <c r="F318" s="193">
        <f>F319+F320+F321+F322</f>
        <v>150</v>
      </c>
      <c r="G318" s="235"/>
      <c r="H318" s="196">
        <f>H319+H320+H321+H322</f>
        <v>135.2</v>
      </c>
      <c r="I318" s="102"/>
      <c r="J318" s="195"/>
      <c r="K318" s="193">
        <f>K319+K320+K321+K322</f>
        <v>135.2</v>
      </c>
      <c r="L318" s="230"/>
      <c r="M318" s="529">
        <f t="shared" si="63"/>
        <v>0.9013333333333332</v>
      </c>
      <c r="N318" s="196">
        <f>N319+N320+N321+N322</f>
        <v>135.2</v>
      </c>
      <c r="O318" s="102"/>
      <c r="P318" s="195"/>
      <c r="Q318" s="193">
        <f>Q319+Q320+Q321+Q322</f>
        <v>135.2</v>
      </c>
      <c r="R318" s="269"/>
      <c r="S318" s="304">
        <f>N318/C318</f>
        <v>0.9013333333333332</v>
      </c>
    </row>
    <row r="319" spans="1:19" ht="36" customHeight="1">
      <c r="A319" s="7" t="s">
        <v>209</v>
      </c>
      <c r="B319" s="103" t="s">
        <v>154</v>
      </c>
      <c r="C319" s="233">
        <f>F319</f>
        <v>10</v>
      </c>
      <c r="D319" s="234"/>
      <c r="E319" s="234"/>
      <c r="F319" s="234">
        <v>10</v>
      </c>
      <c r="G319" s="470"/>
      <c r="H319" s="233">
        <f>K319</f>
        <v>10</v>
      </c>
      <c r="I319" s="234"/>
      <c r="J319" s="234"/>
      <c r="K319" s="234">
        <v>10</v>
      </c>
      <c r="L319" s="421"/>
      <c r="M319" s="463">
        <f t="shared" si="63"/>
        <v>1</v>
      </c>
      <c r="N319" s="233">
        <f>Q319</f>
        <v>10</v>
      </c>
      <c r="O319" s="234"/>
      <c r="P319" s="234"/>
      <c r="Q319" s="234">
        <v>10</v>
      </c>
      <c r="R319" s="471"/>
      <c r="S319" s="465">
        <f t="shared" si="56"/>
        <v>1</v>
      </c>
    </row>
    <row r="320" spans="1:20" ht="27" customHeight="1">
      <c r="A320" s="7" t="s">
        <v>189</v>
      </c>
      <c r="B320" s="314" t="s">
        <v>157</v>
      </c>
      <c r="C320" s="118">
        <f>F320</f>
        <v>70</v>
      </c>
      <c r="D320" s="119"/>
      <c r="E320" s="119"/>
      <c r="F320" s="119">
        <v>70</v>
      </c>
      <c r="G320" s="461"/>
      <c r="H320" s="118">
        <f>K320</f>
        <v>70</v>
      </c>
      <c r="I320" s="119"/>
      <c r="J320" s="119"/>
      <c r="K320" s="119">
        <v>70</v>
      </c>
      <c r="L320" s="325"/>
      <c r="M320" s="463">
        <f t="shared" si="63"/>
        <v>1</v>
      </c>
      <c r="N320" s="118">
        <f>Q320</f>
        <v>70</v>
      </c>
      <c r="O320" s="119"/>
      <c r="P320" s="119"/>
      <c r="Q320" s="119">
        <v>70</v>
      </c>
      <c r="R320" s="464"/>
      <c r="S320" s="465">
        <f t="shared" si="56"/>
        <v>1</v>
      </c>
      <c r="T320" s="474"/>
    </row>
    <row r="321" spans="1:20" ht="27" customHeight="1">
      <c r="A321" s="7" t="s">
        <v>207</v>
      </c>
      <c r="B321" s="531" t="s">
        <v>158</v>
      </c>
      <c r="C321" s="118">
        <f>F321</f>
        <v>30</v>
      </c>
      <c r="D321" s="119"/>
      <c r="E321" s="119"/>
      <c r="F321" s="119">
        <v>30</v>
      </c>
      <c r="G321" s="461"/>
      <c r="H321" s="118">
        <f>K321</f>
        <v>30</v>
      </c>
      <c r="I321" s="119"/>
      <c r="J321" s="119"/>
      <c r="K321" s="119">
        <v>30</v>
      </c>
      <c r="L321" s="325"/>
      <c r="M321" s="463">
        <f t="shared" si="63"/>
        <v>1</v>
      </c>
      <c r="N321" s="118">
        <f>Q321</f>
        <v>30</v>
      </c>
      <c r="O321" s="119"/>
      <c r="P321" s="119"/>
      <c r="Q321" s="119">
        <v>30</v>
      </c>
      <c r="R321" s="464"/>
      <c r="S321" s="465">
        <f t="shared" si="56"/>
        <v>1</v>
      </c>
      <c r="T321" s="474"/>
    </row>
    <row r="322" spans="1:19" ht="51" customHeight="1" thickBot="1">
      <c r="A322" s="41" t="s">
        <v>198</v>
      </c>
      <c r="B322" s="630" t="s">
        <v>163</v>
      </c>
      <c r="C322" s="148">
        <f>F322</f>
        <v>40</v>
      </c>
      <c r="D322" s="58"/>
      <c r="E322" s="58"/>
      <c r="F322" s="58">
        <v>40</v>
      </c>
      <c r="G322" s="151"/>
      <c r="H322" s="148">
        <f>K322</f>
        <v>25.2</v>
      </c>
      <c r="I322" s="58"/>
      <c r="J322" s="58"/>
      <c r="K322" s="58">
        <v>25.2</v>
      </c>
      <c r="L322" s="300"/>
      <c r="M322" s="428">
        <f t="shared" si="63"/>
        <v>0.63</v>
      </c>
      <c r="N322" s="148">
        <f>Q322</f>
        <v>25.2</v>
      </c>
      <c r="O322" s="58"/>
      <c r="P322" s="58"/>
      <c r="Q322" s="58">
        <v>25.2</v>
      </c>
      <c r="R322" s="275"/>
      <c r="S322" s="428">
        <f t="shared" si="56"/>
        <v>0.63</v>
      </c>
    </row>
    <row r="323" spans="1:19" ht="39.75" customHeight="1" thickBot="1">
      <c r="A323" s="23" t="s">
        <v>334</v>
      </c>
      <c r="B323" s="608" t="s">
        <v>12</v>
      </c>
      <c r="C323" s="196">
        <f>C324+C327+C329+C333</f>
        <v>66.48176</v>
      </c>
      <c r="D323" s="102"/>
      <c r="E323" s="195"/>
      <c r="F323" s="193">
        <f>F324+F327+F329+F333</f>
        <v>66.48176</v>
      </c>
      <c r="G323" s="43"/>
      <c r="H323" s="196">
        <f>H324+H327+H329+H333</f>
        <v>66.48176</v>
      </c>
      <c r="I323" s="102"/>
      <c r="J323" s="195"/>
      <c r="K323" s="193">
        <f>K324+K327+K329+K333</f>
        <v>66.48176</v>
      </c>
      <c r="L323" s="152"/>
      <c r="M323" s="304">
        <f t="shared" si="63"/>
        <v>1</v>
      </c>
      <c r="N323" s="196">
        <f>N324+N327+N329+N333</f>
        <v>66.48176</v>
      </c>
      <c r="O323" s="102"/>
      <c r="P323" s="195"/>
      <c r="Q323" s="193">
        <f>Q324+Q327+Q329+Q333</f>
        <v>66.48176</v>
      </c>
      <c r="R323" s="269"/>
      <c r="S323" s="304">
        <f>N323/C323</f>
        <v>1</v>
      </c>
    </row>
    <row r="324" spans="1:19" ht="39.75" customHeight="1">
      <c r="A324" s="424" t="s">
        <v>11</v>
      </c>
      <c r="B324" s="595" t="s">
        <v>184</v>
      </c>
      <c r="C324" s="609">
        <f>C325+C326</f>
        <v>12.96348</v>
      </c>
      <c r="D324" s="610"/>
      <c r="E324" s="349"/>
      <c r="F324" s="350">
        <f>F325+F326</f>
        <v>12.96348</v>
      </c>
      <c r="G324" s="168"/>
      <c r="H324" s="609">
        <f>H325+H326</f>
        <v>12.96348</v>
      </c>
      <c r="I324" s="610"/>
      <c r="J324" s="349"/>
      <c r="K324" s="350">
        <f>K325+K326</f>
        <v>12.96348</v>
      </c>
      <c r="L324" s="299"/>
      <c r="M324" s="311">
        <f>H324/C324</f>
        <v>1</v>
      </c>
      <c r="N324" s="609">
        <f>N325+N326</f>
        <v>12.96348</v>
      </c>
      <c r="O324" s="610"/>
      <c r="P324" s="349"/>
      <c r="Q324" s="350">
        <f>Q325+Q326</f>
        <v>12.96348</v>
      </c>
      <c r="R324" s="270"/>
      <c r="S324" s="311">
        <f t="shared" si="56"/>
        <v>1</v>
      </c>
    </row>
    <row r="325" spans="1:20" ht="50.25" customHeight="1">
      <c r="A325" s="8" t="s">
        <v>209</v>
      </c>
      <c r="B325" s="401" t="s">
        <v>364</v>
      </c>
      <c r="C325" s="101">
        <f>F325</f>
        <v>6.72128</v>
      </c>
      <c r="D325" s="116"/>
      <c r="E325" s="332"/>
      <c r="F325" s="493">
        <v>6.72128</v>
      </c>
      <c r="G325" s="497"/>
      <c r="H325" s="101">
        <f>K325</f>
        <v>6.72128</v>
      </c>
      <c r="I325" s="116"/>
      <c r="J325" s="332"/>
      <c r="K325" s="493">
        <v>6.72128</v>
      </c>
      <c r="L325" s="332"/>
      <c r="M325" s="465">
        <f>H325/C325</f>
        <v>1</v>
      </c>
      <c r="N325" s="101">
        <f>Q325</f>
        <v>6.72128</v>
      </c>
      <c r="O325" s="116"/>
      <c r="P325" s="332"/>
      <c r="Q325" s="493">
        <v>6.72128</v>
      </c>
      <c r="R325" s="466"/>
      <c r="S325" s="465">
        <f t="shared" si="56"/>
        <v>1</v>
      </c>
      <c r="T325" s="474"/>
    </row>
    <row r="326" spans="1:19" ht="132" customHeight="1">
      <c r="A326" s="7" t="s">
        <v>189</v>
      </c>
      <c r="B326" s="401" t="s">
        <v>365</v>
      </c>
      <c r="C326" s="92">
        <f>F326</f>
        <v>6.2422</v>
      </c>
      <c r="D326" s="99"/>
      <c r="E326" s="99"/>
      <c r="F326" s="99">
        <v>6.2422</v>
      </c>
      <c r="G326" s="47"/>
      <c r="H326" s="92">
        <f>K326</f>
        <v>6.2422</v>
      </c>
      <c r="I326" s="99"/>
      <c r="J326" s="99"/>
      <c r="K326" s="99">
        <v>6.2422</v>
      </c>
      <c r="L326" s="143"/>
      <c r="M326" s="419">
        <f>H326/C326</f>
        <v>1</v>
      </c>
      <c r="N326" s="92">
        <f>Q326</f>
        <v>6.2422</v>
      </c>
      <c r="O326" s="99"/>
      <c r="P326" s="99"/>
      <c r="Q326" s="99">
        <v>6.2422</v>
      </c>
      <c r="R326" s="267"/>
      <c r="S326" s="418">
        <f t="shared" si="56"/>
        <v>1</v>
      </c>
    </row>
    <row r="327" spans="1:19" ht="16.5" customHeight="1">
      <c r="A327" s="368" t="s">
        <v>13</v>
      </c>
      <c r="B327" s="611" t="s">
        <v>192</v>
      </c>
      <c r="C327" s="88">
        <f>C328</f>
        <v>6.72128</v>
      </c>
      <c r="D327" s="171"/>
      <c r="E327" s="190"/>
      <c r="F327" s="171">
        <f>F328</f>
        <v>6.72128</v>
      </c>
      <c r="G327" s="47"/>
      <c r="H327" s="88">
        <f>H328</f>
        <v>6.72128</v>
      </c>
      <c r="I327" s="171"/>
      <c r="J327" s="190"/>
      <c r="K327" s="171">
        <f>K328</f>
        <v>6.72128</v>
      </c>
      <c r="L327" s="141"/>
      <c r="M327" s="310">
        <f>H327/C327</f>
        <v>1</v>
      </c>
      <c r="N327" s="88">
        <f>N328</f>
        <v>6.72128</v>
      </c>
      <c r="O327" s="171"/>
      <c r="P327" s="190"/>
      <c r="Q327" s="171">
        <f>Q328</f>
        <v>6.72128</v>
      </c>
      <c r="R327" s="271"/>
      <c r="S327" s="311">
        <f t="shared" si="56"/>
        <v>1</v>
      </c>
    </row>
    <row r="328" spans="1:20" ht="61.5" customHeight="1">
      <c r="A328" s="7" t="s">
        <v>209</v>
      </c>
      <c r="B328" s="387" t="s">
        <v>14</v>
      </c>
      <c r="C328" s="92">
        <f>F328</f>
        <v>6.72128</v>
      </c>
      <c r="D328" s="99"/>
      <c r="E328" s="143"/>
      <c r="F328" s="99">
        <v>6.72128</v>
      </c>
      <c r="G328" s="47"/>
      <c r="H328" s="92">
        <f>K328</f>
        <v>6.72128</v>
      </c>
      <c r="I328" s="99"/>
      <c r="J328" s="143"/>
      <c r="K328" s="99">
        <v>6.72128</v>
      </c>
      <c r="L328" s="143"/>
      <c r="M328" s="419">
        <f>H328/C328</f>
        <v>1</v>
      </c>
      <c r="N328" s="92">
        <f>Q328</f>
        <v>6.72128</v>
      </c>
      <c r="O328" s="99"/>
      <c r="P328" s="143"/>
      <c r="Q328" s="99">
        <v>6.72128</v>
      </c>
      <c r="R328" s="267"/>
      <c r="S328" s="419">
        <f t="shared" si="56"/>
        <v>1</v>
      </c>
      <c r="T328" s="474"/>
    </row>
    <row r="329" spans="1:19" ht="28.5" customHeight="1">
      <c r="A329" s="368" t="s">
        <v>427</v>
      </c>
      <c r="B329" s="611" t="s">
        <v>425</v>
      </c>
      <c r="C329" s="215">
        <f>C330</f>
        <v>33.425</v>
      </c>
      <c r="D329" s="369"/>
      <c r="E329" s="370"/>
      <c r="F329" s="369">
        <f>F330</f>
        <v>33.425</v>
      </c>
      <c r="G329" s="461"/>
      <c r="H329" s="215">
        <f>H330</f>
        <v>33.425</v>
      </c>
      <c r="I329" s="369"/>
      <c r="J329" s="370"/>
      <c r="K329" s="369">
        <f>K330</f>
        <v>33.425</v>
      </c>
      <c r="L329" s="325"/>
      <c r="M329" s="498">
        <f aca="true" t="shared" si="64" ref="M329:M336">H329/C329</f>
        <v>1</v>
      </c>
      <c r="N329" s="215">
        <f>N330</f>
        <v>33.425</v>
      </c>
      <c r="O329" s="369"/>
      <c r="P329" s="370"/>
      <c r="Q329" s="369">
        <f>Q330</f>
        <v>33.425</v>
      </c>
      <c r="R329" s="464"/>
      <c r="S329" s="499">
        <f aca="true" t="shared" si="65" ref="S329:S336">N329/C329</f>
        <v>1</v>
      </c>
    </row>
    <row r="330" spans="1:19" ht="40.5" customHeight="1">
      <c r="A330" s="7" t="s">
        <v>209</v>
      </c>
      <c r="B330" s="387" t="s">
        <v>164</v>
      </c>
      <c r="C330" s="118">
        <f>C331+C332</f>
        <v>33.425</v>
      </c>
      <c r="D330" s="119"/>
      <c r="E330" s="325"/>
      <c r="F330" s="209">
        <f>F331+F332</f>
        <v>33.425</v>
      </c>
      <c r="G330" s="461"/>
      <c r="H330" s="118">
        <f>H331+H332</f>
        <v>33.425</v>
      </c>
      <c r="I330" s="119"/>
      <c r="J330" s="325"/>
      <c r="K330" s="209">
        <f>K331+K332</f>
        <v>33.425</v>
      </c>
      <c r="L330" s="325"/>
      <c r="M330" s="463">
        <f t="shared" si="64"/>
        <v>1</v>
      </c>
      <c r="N330" s="118">
        <f>N331+N332</f>
        <v>33.425</v>
      </c>
      <c r="O330" s="119"/>
      <c r="P330" s="325"/>
      <c r="Q330" s="209">
        <f>Q331+Q332</f>
        <v>33.425</v>
      </c>
      <c r="R330" s="464"/>
      <c r="S330" s="465">
        <f t="shared" si="65"/>
        <v>1</v>
      </c>
    </row>
    <row r="331" spans="1:20" ht="14.25" customHeight="1">
      <c r="A331" s="7" t="s">
        <v>210</v>
      </c>
      <c r="B331" s="387" t="s">
        <v>428</v>
      </c>
      <c r="C331" s="118">
        <f>F331</f>
        <v>13.371</v>
      </c>
      <c r="D331" s="119"/>
      <c r="E331" s="325"/>
      <c r="F331" s="119">
        <v>13.371</v>
      </c>
      <c r="G331" s="461"/>
      <c r="H331" s="211">
        <f>K331</f>
        <v>13.371</v>
      </c>
      <c r="I331" s="119"/>
      <c r="J331" s="119"/>
      <c r="K331" s="119">
        <v>13.371</v>
      </c>
      <c r="L331" s="325"/>
      <c r="M331" s="463">
        <f t="shared" si="64"/>
        <v>1</v>
      </c>
      <c r="N331" s="211">
        <f>Q331</f>
        <v>13.371</v>
      </c>
      <c r="O331" s="119"/>
      <c r="P331" s="119"/>
      <c r="Q331" s="119">
        <v>13.371</v>
      </c>
      <c r="R331" s="464"/>
      <c r="S331" s="465">
        <f t="shared" si="65"/>
        <v>1</v>
      </c>
      <c r="T331" s="474"/>
    </row>
    <row r="332" spans="1:20" ht="18" customHeight="1">
      <c r="A332" s="7" t="s">
        <v>211</v>
      </c>
      <c r="B332" s="387" t="s">
        <v>429</v>
      </c>
      <c r="C332" s="118">
        <f>F332</f>
        <v>20.054</v>
      </c>
      <c r="D332" s="119"/>
      <c r="E332" s="119"/>
      <c r="F332" s="119">
        <v>20.054</v>
      </c>
      <c r="G332" s="461"/>
      <c r="H332" s="211">
        <f>K332</f>
        <v>20.054</v>
      </c>
      <c r="I332" s="119"/>
      <c r="J332" s="119"/>
      <c r="K332" s="119">
        <v>20.054</v>
      </c>
      <c r="L332" s="119"/>
      <c r="M332" s="463">
        <f t="shared" si="64"/>
        <v>1</v>
      </c>
      <c r="N332" s="211">
        <f>Q332</f>
        <v>20.054</v>
      </c>
      <c r="O332" s="119"/>
      <c r="P332" s="119"/>
      <c r="Q332" s="119">
        <v>20.054</v>
      </c>
      <c r="R332" s="500"/>
      <c r="S332" s="465">
        <f t="shared" si="65"/>
        <v>1</v>
      </c>
      <c r="T332" s="474"/>
    </row>
    <row r="333" spans="1:19" ht="26.25" customHeight="1">
      <c r="A333" s="71" t="s">
        <v>337</v>
      </c>
      <c r="B333" s="611" t="s">
        <v>417</v>
      </c>
      <c r="C333" s="88">
        <f>C334</f>
        <v>13.372</v>
      </c>
      <c r="D333" s="171"/>
      <c r="E333" s="190"/>
      <c r="F333" s="171">
        <f>F334</f>
        <v>13.372</v>
      </c>
      <c r="G333" s="47"/>
      <c r="H333" s="88">
        <f>H334</f>
        <v>13.372</v>
      </c>
      <c r="I333" s="171"/>
      <c r="J333" s="190"/>
      <c r="K333" s="171">
        <f>K334</f>
        <v>13.372</v>
      </c>
      <c r="L333" s="143"/>
      <c r="M333" s="310">
        <f>H333/C333</f>
        <v>1</v>
      </c>
      <c r="N333" s="88">
        <f>N334</f>
        <v>13.372</v>
      </c>
      <c r="O333" s="171"/>
      <c r="P333" s="190"/>
      <c r="Q333" s="171">
        <f>Q334</f>
        <v>13.372</v>
      </c>
      <c r="R333" s="267"/>
      <c r="S333" s="311">
        <f>N333/C333</f>
        <v>1</v>
      </c>
    </row>
    <row r="334" spans="1:20" ht="64.5" customHeight="1" thickBot="1">
      <c r="A334" s="41" t="s">
        <v>209</v>
      </c>
      <c r="B334" s="631" t="s">
        <v>338</v>
      </c>
      <c r="C334" s="148">
        <f>F334</f>
        <v>13.372</v>
      </c>
      <c r="D334" s="58"/>
      <c r="E334" s="300"/>
      <c r="F334" s="58">
        <v>13.372</v>
      </c>
      <c r="G334" s="151"/>
      <c r="H334" s="582">
        <f>K334</f>
        <v>13.372</v>
      </c>
      <c r="I334" s="58"/>
      <c r="J334" s="58"/>
      <c r="K334" s="58">
        <v>13.372</v>
      </c>
      <c r="L334" s="58"/>
      <c r="M334" s="428">
        <f>H334/C334</f>
        <v>1</v>
      </c>
      <c r="N334" s="582">
        <f>Q334</f>
        <v>13.372</v>
      </c>
      <c r="O334" s="58"/>
      <c r="P334" s="58"/>
      <c r="Q334" s="58">
        <v>13.372</v>
      </c>
      <c r="R334" s="632"/>
      <c r="S334" s="428">
        <f>N334/C334</f>
        <v>1</v>
      </c>
      <c r="T334" s="474"/>
    </row>
    <row r="335" spans="1:19" ht="54" customHeight="1" thickBot="1">
      <c r="A335" s="23" t="s">
        <v>153</v>
      </c>
      <c r="B335" s="601" t="s">
        <v>355</v>
      </c>
      <c r="C335" s="196">
        <f>C336+C362+C377+C385+C387</f>
        <v>8808.34</v>
      </c>
      <c r="D335" s="102"/>
      <c r="E335" s="195"/>
      <c r="F335" s="193">
        <f>F336+F362+F377+F385+F387</f>
        <v>8808.34</v>
      </c>
      <c r="G335" s="235"/>
      <c r="H335" s="196">
        <f>H336+H362+H377+H385+H387</f>
        <v>8746.727</v>
      </c>
      <c r="I335" s="102"/>
      <c r="J335" s="195"/>
      <c r="K335" s="193">
        <f>K336+K362+K377+K385+K387</f>
        <v>8746.727</v>
      </c>
      <c r="L335" s="230"/>
      <c r="M335" s="529">
        <f t="shared" si="64"/>
        <v>0.993005151935552</v>
      </c>
      <c r="N335" s="196">
        <f>N336+N362+N377+N385+N387</f>
        <v>8746.727</v>
      </c>
      <c r="O335" s="102"/>
      <c r="P335" s="195"/>
      <c r="Q335" s="193">
        <f>Q336+Q362+Q377+Q385+Q387</f>
        <v>8746.727</v>
      </c>
      <c r="R335" s="269"/>
      <c r="S335" s="304">
        <f t="shared" si="65"/>
        <v>0.993005151935552</v>
      </c>
    </row>
    <row r="336" spans="1:19" ht="41.25" customHeight="1">
      <c r="A336" s="72" t="s">
        <v>112</v>
      </c>
      <c r="B336" s="612" t="s">
        <v>240</v>
      </c>
      <c r="C336" s="245">
        <f>C337+C338+C339+C340+C341+C342+C343+C344+C345+C346+C347+C348+C349+C350+C351+C352+C353+C354+C355+C356+C357+C358+C359+C360+C361</f>
        <v>2768.072</v>
      </c>
      <c r="D336" s="108"/>
      <c r="E336" s="188"/>
      <c r="F336" s="245">
        <f>F337+F338+F339+F340+F341+F342+F343+F344+F345+F346+F347+F348+F349+F350+F351+F352+F353+F354+F355+F356+F357+F358+F359+F360+F361</f>
        <v>2768.072</v>
      </c>
      <c r="G336" s="109"/>
      <c r="H336" s="245">
        <f>H337+H338+H339+H340+H341+H342+H343+H344+H345+H346+H347+H348+H349+H350+H351+H352+H353+H354+H355+H356+H357+H358+H359+H360+H361</f>
        <v>2763.538</v>
      </c>
      <c r="I336" s="108"/>
      <c r="J336" s="188"/>
      <c r="K336" s="245">
        <f>K337+K338+K339+K340+K341+K342+K343+K344+K345+K346+K347+K348+K349+K350+K351+K352+K353+K354+K355+K356+K357+K358+K359+K360+K361</f>
        <v>2763.538</v>
      </c>
      <c r="L336" s="183"/>
      <c r="M336" s="310">
        <f t="shared" si="64"/>
        <v>0.9983620368256316</v>
      </c>
      <c r="N336" s="245">
        <f>N337+N338+N339+N340+N341+N342+N343+N344+N345+N346+N347+N348+N349+N350+N351+N352+N353+N354+N355+N356+N357+N358+N359+N360+N361</f>
        <v>2763.538</v>
      </c>
      <c r="O336" s="108"/>
      <c r="P336" s="188"/>
      <c r="Q336" s="245">
        <f>Q337+Q338+Q339+Q340+Q341+Q342+Q343+Q344+Q345+Q346+Q347+Q348+Q349+Q350+Q351+Q352+Q353+Q354+Q355+Q356+Q357+Q358+Q359+Q360+Q361</f>
        <v>2763.538</v>
      </c>
      <c r="R336" s="271"/>
      <c r="S336" s="311">
        <f t="shared" si="65"/>
        <v>0.9983620368256316</v>
      </c>
    </row>
    <row r="337" spans="1:19" ht="27.75" customHeight="1">
      <c r="A337" s="8" t="s">
        <v>209</v>
      </c>
      <c r="B337" s="153" t="s">
        <v>370</v>
      </c>
      <c r="C337" s="113">
        <f aca="true" t="shared" si="66" ref="C337:C361">F337</f>
        <v>391.817</v>
      </c>
      <c r="D337" s="111"/>
      <c r="E337" s="111"/>
      <c r="F337" s="111">
        <v>391.817</v>
      </c>
      <c r="G337" s="112"/>
      <c r="H337" s="115">
        <f aca="true" t="shared" si="67" ref="H337:H345">K337</f>
        <v>391.817</v>
      </c>
      <c r="I337" s="99"/>
      <c r="J337" s="99"/>
      <c r="K337" s="111">
        <v>391.817</v>
      </c>
      <c r="L337" s="143"/>
      <c r="M337" s="419">
        <f aca="true" t="shared" si="68" ref="M337:M361">H337/C337</f>
        <v>1</v>
      </c>
      <c r="N337" s="92">
        <f aca="true" t="shared" si="69" ref="N337:N345">Q337</f>
        <v>391.817</v>
      </c>
      <c r="O337" s="99"/>
      <c r="P337" s="99"/>
      <c r="Q337" s="111">
        <v>391.817</v>
      </c>
      <c r="R337" s="271"/>
      <c r="S337" s="418">
        <f aca="true" t="shared" si="70" ref="S337:S361">N337/C337</f>
        <v>1</v>
      </c>
    </row>
    <row r="338" spans="1:19" ht="39.75" customHeight="1">
      <c r="A338" s="8" t="s">
        <v>189</v>
      </c>
      <c r="B338" s="153" t="s">
        <v>371</v>
      </c>
      <c r="C338" s="113">
        <f t="shared" si="66"/>
        <v>130.317</v>
      </c>
      <c r="D338" s="111"/>
      <c r="E338" s="111"/>
      <c r="F338" s="111">
        <v>130.317</v>
      </c>
      <c r="G338" s="112"/>
      <c r="H338" s="115">
        <f t="shared" si="67"/>
        <v>130.317</v>
      </c>
      <c r="I338" s="99"/>
      <c r="J338" s="99"/>
      <c r="K338" s="111">
        <v>130.317</v>
      </c>
      <c r="L338" s="143"/>
      <c r="M338" s="419">
        <f t="shared" si="68"/>
        <v>1</v>
      </c>
      <c r="N338" s="92">
        <f t="shared" si="69"/>
        <v>130.317</v>
      </c>
      <c r="O338" s="99"/>
      <c r="P338" s="99"/>
      <c r="Q338" s="111">
        <v>130.317</v>
      </c>
      <c r="R338" s="271"/>
      <c r="S338" s="418">
        <f t="shared" si="70"/>
        <v>1</v>
      </c>
    </row>
    <row r="339" spans="1:19" ht="30" customHeight="1">
      <c r="A339" s="8" t="s">
        <v>207</v>
      </c>
      <c r="B339" s="153" t="s">
        <v>372</v>
      </c>
      <c r="C339" s="113">
        <f t="shared" si="66"/>
        <v>59.043</v>
      </c>
      <c r="D339" s="111"/>
      <c r="E339" s="111"/>
      <c r="F339" s="111">
        <v>59.043</v>
      </c>
      <c r="G339" s="112"/>
      <c r="H339" s="115">
        <f t="shared" si="67"/>
        <v>59.043</v>
      </c>
      <c r="I339" s="99"/>
      <c r="J339" s="99"/>
      <c r="K339" s="111">
        <v>59.043</v>
      </c>
      <c r="L339" s="143"/>
      <c r="M339" s="419">
        <f t="shared" si="68"/>
        <v>1</v>
      </c>
      <c r="N339" s="92">
        <f t="shared" si="69"/>
        <v>59.043</v>
      </c>
      <c r="O339" s="99"/>
      <c r="P339" s="99"/>
      <c r="Q339" s="111">
        <v>59.043</v>
      </c>
      <c r="R339" s="271"/>
      <c r="S339" s="418">
        <f t="shared" si="70"/>
        <v>1</v>
      </c>
    </row>
    <row r="340" spans="1:19" ht="29.25" customHeight="1">
      <c r="A340" s="8" t="s">
        <v>198</v>
      </c>
      <c r="B340" s="153" t="s">
        <v>373</v>
      </c>
      <c r="C340" s="113">
        <f>F340</f>
        <v>8.563</v>
      </c>
      <c r="D340" s="111"/>
      <c r="E340" s="111"/>
      <c r="F340" s="111">
        <v>8.563</v>
      </c>
      <c r="G340" s="112"/>
      <c r="H340" s="115">
        <f>K340</f>
        <v>8.563</v>
      </c>
      <c r="I340" s="99"/>
      <c r="J340" s="99"/>
      <c r="K340" s="111">
        <v>8.563</v>
      </c>
      <c r="L340" s="143"/>
      <c r="M340" s="419">
        <f t="shared" si="68"/>
        <v>1</v>
      </c>
      <c r="N340" s="92">
        <f t="shared" si="69"/>
        <v>8.563</v>
      </c>
      <c r="O340" s="99"/>
      <c r="P340" s="99"/>
      <c r="Q340" s="111">
        <v>8.563</v>
      </c>
      <c r="R340" s="271"/>
      <c r="S340" s="418">
        <f t="shared" si="70"/>
        <v>1</v>
      </c>
    </row>
    <row r="341" spans="1:19" ht="27.75" customHeight="1">
      <c r="A341" s="8" t="s">
        <v>199</v>
      </c>
      <c r="B341" s="153" t="s">
        <v>374</v>
      </c>
      <c r="C341" s="113">
        <f t="shared" si="66"/>
        <v>109.105</v>
      </c>
      <c r="D341" s="111"/>
      <c r="E341" s="111"/>
      <c r="F341" s="111">
        <v>109.105</v>
      </c>
      <c r="G341" s="112"/>
      <c r="H341" s="115">
        <f t="shared" si="67"/>
        <v>109.105</v>
      </c>
      <c r="I341" s="99"/>
      <c r="J341" s="99"/>
      <c r="K341" s="111">
        <v>109.105</v>
      </c>
      <c r="L341" s="143"/>
      <c r="M341" s="419">
        <f t="shared" si="68"/>
        <v>1</v>
      </c>
      <c r="N341" s="92">
        <f t="shared" si="69"/>
        <v>109.105</v>
      </c>
      <c r="O341" s="99"/>
      <c r="P341" s="99"/>
      <c r="Q341" s="111">
        <v>109.105</v>
      </c>
      <c r="R341" s="271"/>
      <c r="S341" s="418">
        <f t="shared" si="70"/>
        <v>1</v>
      </c>
    </row>
    <row r="342" spans="1:19" ht="28.5" customHeight="1">
      <c r="A342" s="8" t="s">
        <v>208</v>
      </c>
      <c r="B342" s="314" t="s">
        <v>375</v>
      </c>
      <c r="C342" s="113">
        <f t="shared" si="66"/>
        <v>29.047</v>
      </c>
      <c r="D342" s="111"/>
      <c r="E342" s="111"/>
      <c r="F342" s="111">
        <v>29.047</v>
      </c>
      <c r="G342" s="112"/>
      <c r="H342" s="115">
        <f t="shared" si="67"/>
        <v>29.047</v>
      </c>
      <c r="I342" s="99"/>
      <c r="J342" s="99"/>
      <c r="K342" s="111">
        <v>29.047</v>
      </c>
      <c r="L342" s="143"/>
      <c r="M342" s="419">
        <f t="shared" si="68"/>
        <v>1</v>
      </c>
      <c r="N342" s="92">
        <f t="shared" si="69"/>
        <v>29.047</v>
      </c>
      <c r="O342" s="99"/>
      <c r="P342" s="99"/>
      <c r="Q342" s="111">
        <v>29.047</v>
      </c>
      <c r="R342" s="271"/>
      <c r="S342" s="418">
        <f t="shared" si="70"/>
        <v>1</v>
      </c>
    </row>
    <row r="343" spans="1:19" ht="52.5" customHeight="1">
      <c r="A343" s="8" t="s">
        <v>352</v>
      </c>
      <c r="B343" s="314" t="s">
        <v>27</v>
      </c>
      <c r="C343" s="113">
        <f t="shared" si="66"/>
        <v>28.625</v>
      </c>
      <c r="D343" s="111"/>
      <c r="E343" s="111"/>
      <c r="F343" s="111">
        <v>28.625</v>
      </c>
      <c r="G343" s="112"/>
      <c r="H343" s="115">
        <f t="shared" si="67"/>
        <v>28.624</v>
      </c>
      <c r="I343" s="99"/>
      <c r="J343" s="99"/>
      <c r="K343" s="111">
        <v>28.624</v>
      </c>
      <c r="L343" s="143"/>
      <c r="M343" s="419">
        <f t="shared" si="68"/>
        <v>0.9999650655021833</v>
      </c>
      <c r="N343" s="92">
        <f t="shared" si="69"/>
        <v>28.624</v>
      </c>
      <c r="O343" s="99"/>
      <c r="P343" s="99"/>
      <c r="Q343" s="111">
        <v>28.624</v>
      </c>
      <c r="R343" s="271"/>
      <c r="S343" s="418">
        <f t="shared" si="70"/>
        <v>0.9999650655021833</v>
      </c>
    </row>
    <row r="344" spans="1:19" ht="27" customHeight="1">
      <c r="A344" s="7" t="s">
        <v>234</v>
      </c>
      <c r="B344" s="153" t="s">
        <v>377</v>
      </c>
      <c r="C344" s="113">
        <f t="shared" si="66"/>
        <v>28.39</v>
      </c>
      <c r="D344" s="111"/>
      <c r="E344" s="111"/>
      <c r="F344" s="111">
        <v>28.39</v>
      </c>
      <c r="G344" s="112"/>
      <c r="H344" s="115">
        <f t="shared" si="67"/>
        <v>28.39</v>
      </c>
      <c r="I344" s="99"/>
      <c r="J344" s="99"/>
      <c r="K344" s="111">
        <v>28.39</v>
      </c>
      <c r="L344" s="143"/>
      <c r="M344" s="419">
        <f t="shared" si="68"/>
        <v>1</v>
      </c>
      <c r="N344" s="92">
        <f t="shared" si="69"/>
        <v>28.39</v>
      </c>
      <c r="O344" s="99"/>
      <c r="P344" s="99"/>
      <c r="Q344" s="111">
        <v>28.39</v>
      </c>
      <c r="R344" s="271"/>
      <c r="S344" s="418">
        <f t="shared" si="70"/>
        <v>1</v>
      </c>
    </row>
    <row r="345" spans="1:19" ht="30" customHeight="1">
      <c r="A345" s="8" t="s">
        <v>389</v>
      </c>
      <c r="B345" s="153" t="s">
        <v>376</v>
      </c>
      <c r="C345" s="118">
        <f t="shared" si="66"/>
        <v>69.977</v>
      </c>
      <c r="D345" s="119"/>
      <c r="E345" s="119"/>
      <c r="F345" s="119">
        <v>69.977</v>
      </c>
      <c r="G345" s="47"/>
      <c r="H345" s="115">
        <f t="shared" si="67"/>
        <v>69.977</v>
      </c>
      <c r="I345" s="99"/>
      <c r="J345" s="99"/>
      <c r="K345" s="119">
        <v>69.977</v>
      </c>
      <c r="L345" s="143"/>
      <c r="M345" s="419">
        <f t="shared" si="68"/>
        <v>1</v>
      </c>
      <c r="N345" s="92">
        <f t="shared" si="69"/>
        <v>69.977</v>
      </c>
      <c r="O345" s="99"/>
      <c r="P345" s="99"/>
      <c r="Q345" s="119">
        <v>69.977</v>
      </c>
      <c r="R345" s="271"/>
      <c r="S345" s="418">
        <f t="shared" si="70"/>
        <v>1</v>
      </c>
    </row>
    <row r="346" spans="1:19" ht="26.25" customHeight="1">
      <c r="A346" s="7" t="s">
        <v>206</v>
      </c>
      <c r="B346" s="404" t="s">
        <v>458</v>
      </c>
      <c r="C346" s="101">
        <f t="shared" si="66"/>
        <v>319.774</v>
      </c>
      <c r="D346" s="116"/>
      <c r="E346" s="116"/>
      <c r="F346" s="116">
        <v>319.774</v>
      </c>
      <c r="G346" s="117"/>
      <c r="H346" s="115">
        <f aca="true" t="shared" si="71" ref="H346:H361">K346</f>
        <v>319.774</v>
      </c>
      <c r="I346" s="99"/>
      <c r="J346" s="99"/>
      <c r="K346" s="116">
        <v>319.774</v>
      </c>
      <c r="L346" s="143"/>
      <c r="M346" s="419">
        <f t="shared" si="68"/>
        <v>1</v>
      </c>
      <c r="N346" s="92">
        <f aca="true" t="shared" si="72" ref="N346:N359">Q346</f>
        <v>319.774</v>
      </c>
      <c r="O346" s="99"/>
      <c r="P346" s="99"/>
      <c r="Q346" s="116">
        <v>319.774</v>
      </c>
      <c r="R346" s="271"/>
      <c r="S346" s="418">
        <f t="shared" si="70"/>
        <v>1</v>
      </c>
    </row>
    <row r="347" spans="1:19" ht="40.5" customHeight="1">
      <c r="A347" s="7" t="s">
        <v>193</v>
      </c>
      <c r="B347" s="405" t="s">
        <v>68</v>
      </c>
      <c r="C347" s="118">
        <f t="shared" si="66"/>
        <v>675.138</v>
      </c>
      <c r="D347" s="119"/>
      <c r="E347" s="119"/>
      <c r="F347" s="119">
        <v>675.138</v>
      </c>
      <c r="G347" s="120"/>
      <c r="H347" s="115">
        <f t="shared" si="71"/>
        <v>675.138</v>
      </c>
      <c r="I347" s="99"/>
      <c r="J347" s="99"/>
      <c r="K347" s="119">
        <v>675.138</v>
      </c>
      <c r="L347" s="143"/>
      <c r="M347" s="419">
        <f t="shared" si="68"/>
        <v>1</v>
      </c>
      <c r="N347" s="92">
        <f t="shared" si="72"/>
        <v>675.138</v>
      </c>
      <c r="O347" s="99"/>
      <c r="P347" s="99"/>
      <c r="Q347" s="119">
        <v>675.138</v>
      </c>
      <c r="R347" s="267"/>
      <c r="S347" s="418">
        <f t="shared" si="70"/>
        <v>1</v>
      </c>
    </row>
    <row r="348" spans="1:20" ht="39" customHeight="1">
      <c r="A348" s="7" t="s">
        <v>203</v>
      </c>
      <c r="B348" s="405" t="s">
        <v>69</v>
      </c>
      <c r="C348" s="118">
        <f t="shared" si="66"/>
        <v>245.754</v>
      </c>
      <c r="D348" s="119"/>
      <c r="E348" s="119"/>
      <c r="F348" s="119">
        <v>245.754</v>
      </c>
      <c r="G348" s="515"/>
      <c r="H348" s="211">
        <f t="shared" si="71"/>
        <v>242.912</v>
      </c>
      <c r="I348" s="119"/>
      <c r="J348" s="119"/>
      <c r="K348" s="119">
        <v>242.912</v>
      </c>
      <c r="L348" s="325"/>
      <c r="M348" s="463">
        <f t="shared" si="68"/>
        <v>0.9884355900616064</v>
      </c>
      <c r="N348" s="118">
        <f t="shared" si="72"/>
        <v>242.912</v>
      </c>
      <c r="O348" s="119"/>
      <c r="P348" s="119"/>
      <c r="Q348" s="119">
        <v>242.912</v>
      </c>
      <c r="R348" s="464"/>
      <c r="S348" s="465">
        <f t="shared" si="70"/>
        <v>0.9884355900616064</v>
      </c>
      <c r="T348" s="474"/>
    </row>
    <row r="349" spans="1:19" ht="27.75" customHeight="1">
      <c r="A349" s="7" t="s">
        <v>197</v>
      </c>
      <c r="B349" s="405" t="s">
        <v>28</v>
      </c>
      <c r="C349" s="118">
        <f t="shared" si="66"/>
        <v>44.939</v>
      </c>
      <c r="D349" s="119"/>
      <c r="E349" s="325"/>
      <c r="F349" s="119">
        <v>44.939</v>
      </c>
      <c r="G349" s="120"/>
      <c r="H349" s="115">
        <f t="shared" si="71"/>
        <v>44.939</v>
      </c>
      <c r="I349" s="99"/>
      <c r="J349" s="143"/>
      <c r="K349" s="119">
        <v>44.939</v>
      </c>
      <c r="L349" s="143"/>
      <c r="M349" s="419">
        <f t="shared" si="68"/>
        <v>1</v>
      </c>
      <c r="N349" s="92">
        <f t="shared" si="72"/>
        <v>44.939</v>
      </c>
      <c r="O349" s="99"/>
      <c r="P349" s="143"/>
      <c r="Q349" s="119">
        <v>44.939</v>
      </c>
      <c r="R349" s="267"/>
      <c r="S349" s="419">
        <f t="shared" si="70"/>
        <v>1</v>
      </c>
    </row>
    <row r="350" spans="1:20" ht="27.75" customHeight="1">
      <c r="A350" s="7" t="s">
        <v>205</v>
      </c>
      <c r="B350" s="405" t="s">
        <v>29</v>
      </c>
      <c r="C350" s="118">
        <f t="shared" si="66"/>
        <v>19.567</v>
      </c>
      <c r="D350" s="119"/>
      <c r="E350" s="325"/>
      <c r="F350" s="119">
        <v>19.567</v>
      </c>
      <c r="G350" s="515"/>
      <c r="H350" s="211">
        <f t="shared" si="71"/>
        <v>19.567</v>
      </c>
      <c r="I350" s="119"/>
      <c r="J350" s="325"/>
      <c r="K350" s="119">
        <v>19.567</v>
      </c>
      <c r="L350" s="325"/>
      <c r="M350" s="463">
        <f t="shared" si="68"/>
        <v>1</v>
      </c>
      <c r="N350" s="118">
        <f t="shared" si="72"/>
        <v>19.567</v>
      </c>
      <c r="O350" s="119"/>
      <c r="P350" s="325"/>
      <c r="Q350" s="119">
        <v>19.567</v>
      </c>
      <c r="R350" s="464"/>
      <c r="S350" s="465">
        <f t="shared" si="70"/>
        <v>1</v>
      </c>
      <c r="T350" s="474"/>
    </row>
    <row r="351" spans="1:20" ht="27" customHeight="1">
      <c r="A351" s="7" t="s">
        <v>188</v>
      </c>
      <c r="B351" s="405" t="s">
        <v>30</v>
      </c>
      <c r="C351" s="118">
        <f t="shared" si="66"/>
        <v>22.163</v>
      </c>
      <c r="D351" s="119"/>
      <c r="E351" s="325"/>
      <c r="F351" s="119">
        <v>22.163</v>
      </c>
      <c r="G351" s="515"/>
      <c r="H351" s="211">
        <f t="shared" si="71"/>
        <v>22.163</v>
      </c>
      <c r="I351" s="119"/>
      <c r="J351" s="325"/>
      <c r="K351" s="119">
        <v>22.163</v>
      </c>
      <c r="L351" s="325"/>
      <c r="M351" s="463">
        <f t="shared" si="68"/>
        <v>1</v>
      </c>
      <c r="N351" s="118">
        <f t="shared" si="72"/>
        <v>22.163</v>
      </c>
      <c r="O351" s="119"/>
      <c r="P351" s="325"/>
      <c r="Q351" s="119">
        <v>22.163</v>
      </c>
      <c r="R351" s="464"/>
      <c r="S351" s="465">
        <f t="shared" si="70"/>
        <v>1</v>
      </c>
      <c r="T351" s="474"/>
    </row>
    <row r="352" spans="1:20" ht="30" customHeight="1">
      <c r="A352" s="7" t="s">
        <v>212</v>
      </c>
      <c r="B352" s="405" t="s">
        <v>31</v>
      </c>
      <c r="C352" s="118">
        <f t="shared" si="66"/>
        <v>5.286</v>
      </c>
      <c r="D352" s="119"/>
      <c r="E352" s="325"/>
      <c r="F352" s="119">
        <v>5.286</v>
      </c>
      <c r="G352" s="515"/>
      <c r="H352" s="211">
        <f t="shared" si="71"/>
        <v>5.286</v>
      </c>
      <c r="I352" s="119"/>
      <c r="J352" s="325"/>
      <c r="K352" s="119">
        <v>5.286</v>
      </c>
      <c r="L352" s="325"/>
      <c r="M352" s="463">
        <f t="shared" si="68"/>
        <v>1</v>
      </c>
      <c r="N352" s="118">
        <f t="shared" si="72"/>
        <v>5.286</v>
      </c>
      <c r="O352" s="119"/>
      <c r="P352" s="325"/>
      <c r="Q352" s="119">
        <v>5.286</v>
      </c>
      <c r="R352" s="464"/>
      <c r="S352" s="465">
        <f t="shared" si="70"/>
        <v>1</v>
      </c>
      <c r="T352" s="474"/>
    </row>
    <row r="353" spans="1:19" ht="36.75" customHeight="1">
      <c r="A353" s="7" t="s">
        <v>204</v>
      </c>
      <c r="B353" s="405" t="s">
        <v>32</v>
      </c>
      <c r="C353" s="118">
        <f t="shared" si="66"/>
        <v>27.112</v>
      </c>
      <c r="D353" s="119"/>
      <c r="E353" s="325"/>
      <c r="F353" s="119">
        <v>27.112</v>
      </c>
      <c r="G353" s="120"/>
      <c r="H353" s="115">
        <f t="shared" si="71"/>
        <v>27.112</v>
      </c>
      <c r="I353" s="99"/>
      <c r="J353" s="143"/>
      <c r="K353" s="119">
        <v>27.112</v>
      </c>
      <c r="L353" s="143"/>
      <c r="M353" s="419">
        <f t="shared" si="68"/>
        <v>1</v>
      </c>
      <c r="N353" s="92">
        <f t="shared" si="72"/>
        <v>27.112</v>
      </c>
      <c r="O353" s="99"/>
      <c r="P353" s="143"/>
      <c r="Q353" s="119">
        <v>27.112</v>
      </c>
      <c r="R353" s="267"/>
      <c r="S353" s="418">
        <f t="shared" si="70"/>
        <v>1</v>
      </c>
    </row>
    <row r="354" spans="1:20" ht="26.25" customHeight="1">
      <c r="A354" s="7" t="s">
        <v>229</v>
      </c>
      <c r="B354" s="153" t="s">
        <v>33</v>
      </c>
      <c r="C354" s="118">
        <f t="shared" si="66"/>
        <v>85.311</v>
      </c>
      <c r="D354" s="119"/>
      <c r="E354" s="325"/>
      <c r="F354" s="119">
        <v>85.311</v>
      </c>
      <c r="G354" s="515"/>
      <c r="H354" s="211">
        <f t="shared" si="71"/>
        <v>85.17</v>
      </c>
      <c r="I354" s="119"/>
      <c r="J354" s="325"/>
      <c r="K354" s="119">
        <v>85.17</v>
      </c>
      <c r="L354" s="325"/>
      <c r="M354" s="463">
        <f t="shared" si="68"/>
        <v>0.9983472236874494</v>
      </c>
      <c r="N354" s="118">
        <f t="shared" si="72"/>
        <v>85.17</v>
      </c>
      <c r="O354" s="119"/>
      <c r="P354" s="325"/>
      <c r="Q354" s="119">
        <v>85.17</v>
      </c>
      <c r="R354" s="464"/>
      <c r="S354" s="465">
        <f t="shared" si="70"/>
        <v>0.9983472236874494</v>
      </c>
      <c r="T354" s="474"/>
    </row>
    <row r="355" spans="1:20" ht="26.25" customHeight="1">
      <c r="A355" s="7" t="s">
        <v>230</v>
      </c>
      <c r="B355" s="405" t="s">
        <v>320</v>
      </c>
      <c r="C355" s="118">
        <f t="shared" si="66"/>
        <v>29.389</v>
      </c>
      <c r="D355" s="119"/>
      <c r="E355" s="325"/>
      <c r="F355" s="119">
        <v>29.389</v>
      </c>
      <c r="G355" s="515"/>
      <c r="H355" s="211">
        <f>K355</f>
        <v>29.389</v>
      </c>
      <c r="I355" s="119"/>
      <c r="J355" s="325"/>
      <c r="K355" s="119">
        <v>29.389</v>
      </c>
      <c r="L355" s="325"/>
      <c r="M355" s="463">
        <f t="shared" si="68"/>
        <v>1</v>
      </c>
      <c r="N355" s="211">
        <f>Q355</f>
        <v>29.389</v>
      </c>
      <c r="O355" s="119"/>
      <c r="P355" s="325"/>
      <c r="Q355" s="119">
        <v>29.389</v>
      </c>
      <c r="R355" s="464"/>
      <c r="S355" s="465">
        <f t="shared" si="70"/>
        <v>1</v>
      </c>
      <c r="T355" s="474"/>
    </row>
    <row r="356" spans="1:20" ht="26.25" customHeight="1">
      <c r="A356" s="7" t="s">
        <v>231</v>
      </c>
      <c r="B356" s="405" t="s">
        <v>321</v>
      </c>
      <c r="C356" s="118">
        <f t="shared" si="66"/>
        <v>13.744</v>
      </c>
      <c r="D356" s="119"/>
      <c r="E356" s="325"/>
      <c r="F356" s="119">
        <v>13.744</v>
      </c>
      <c r="G356" s="515"/>
      <c r="H356" s="211">
        <f>K356</f>
        <v>13.744</v>
      </c>
      <c r="I356" s="119"/>
      <c r="J356" s="325"/>
      <c r="K356" s="119">
        <v>13.744</v>
      </c>
      <c r="L356" s="325"/>
      <c r="M356" s="463">
        <f t="shared" si="68"/>
        <v>1</v>
      </c>
      <c r="N356" s="211">
        <f>Q356</f>
        <v>13.744</v>
      </c>
      <c r="O356" s="119"/>
      <c r="P356" s="325"/>
      <c r="Q356" s="119">
        <v>13.744</v>
      </c>
      <c r="R356" s="464"/>
      <c r="S356" s="465">
        <f t="shared" si="70"/>
        <v>1</v>
      </c>
      <c r="T356" s="474"/>
    </row>
    <row r="357" spans="1:20" ht="39" customHeight="1">
      <c r="A357" s="7" t="s">
        <v>235</v>
      </c>
      <c r="B357" s="405" t="s">
        <v>34</v>
      </c>
      <c r="C357" s="118">
        <f t="shared" si="66"/>
        <v>3.212</v>
      </c>
      <c r="D357" s="119"/>
      <c r="E357" s="325"/>
      <c r="F357" s="119">
        <v>3.212</v>
      </c>
      <c r="G357" s="515"/>
      <c r="H357" s="211">
        <f t="shared" si="71"/>
        <v>3.212</v>
      </c>
      <c r="I357" s="119"/>
      <c r="J357" s="325"/>
      <c r="K357" s="119">
        <v>3.212</v>
      </c>
      <c r="L357" s="325"/>
      <c r="M357" s="463">
        <f t="shared" si="68"/>
        <v>1</v>
      </c>
      <c r="N357" s="118">
        <f t="shared" si="72"/>
        <v>3.212</v>
      </c>
      <c r="O357" s="119"/>
      <c r="P357" s="325"/>
      <c r="Q357" s="119">
        <v>3.212</v>
      </c>
      <c r="R357" s="464"/>
      <c r="S357" s="465">
        <f t="shared" si="70"/>
        <v>1</v>
      </c>
      <c r="T357" s="474"/>
    </row>
    <row r="358" spans="1:20" ht="39" customHeight="1">
      <c r="A358" s="7" t="s">
        <v>236</v>
      </c>
      <c r="B358" s="405" t="s">
        <v>322</v>
      </c>
      <c r="C358" s="118">
        <f t="shared" si="66"/>
        <v>10.148</v>
      </c>
      <c r="D358" s="119"/>
      <c r="E358" s="325"/>
      <c r="F358" s="119">
        <v>10.148</v>
      </c>
      <c r="G358" s="515"/>
      <c r="H358" s="118">
        <f t="shared" si="71"/>
        <v>10.148</v>
      </c>
      <c r="I358" s="119"/>
      <c r="J358" s="325"/>
      <c r="K358" s="119">
        <v>10.148</v>
      </c>
      <c r="L358" s="325"/>
      <c r="M358" s="463">
        <f t="shared" si="68"/>
        <v>1</v>
      </c>
      <c r="N358" s="118">
        <f t="shared" si="72"/>
        <v>10.148</v>
      </c>
      <c r="O358" s="119"/>
      <c r="P358" s="325"/>
      <c r="Q358" s="119">
        <v>10.148</v>
      </c>
      <c r="R358" s="464"/>
      <c r="S358" s="465">
        <f t="shared" si="70"/>
        <v>1</v>
      </c>
      <c r="T358" s="474"/>
    </row>
    <row r="359" spans="1:19" ht="39" customHeight="1">
      <c r="A359" s="7" t="s">
        <v>237</v>
      </c>
      <c r="B359" s="153" t="s">
        <v>35</v>
      </c>
      <c r="C359" s="118">
        <f t="shared" si="66"/>
        <v>21.417</v>
      </c>
      <c r="D359" s="119"/>
      <c r="E359" s="325"/>
      <c r="F359" s="119">
        <v>21.417</v>
      </c>
      <c r="G359" s="120"/>
      <c r="H359" s="115">
        <f t="shared" si="71"/>
        <v>21.417</v>
      </c>
      <c r="I359" s="99"/>
      <c r="J359" s="143"/>
      <c r="K359" s="119">
        <v>21.417</v>
      </c>
      <c r="L359" s="143"/>
      <c r="M359" s="419">
        <f t="shared" si="68"/>
        <v>1</v>
      </c>
      <c r="N359" s="92">
        <f t="shared" si="72"/>
        <v>21.417</v>
      </c>
      <c r="O359" s="99"/>
      <c r="P359" s="143"/>
      <c r="Q359" s="119">
        <v>21.417</v>
      </c>
      <c r="R359" s="267"/>
      <c r="S359" s="418">
        <f t="shared" si="70"/>
        <v>1</v>
      </c>
    </row>
    <row r="360" spans="1:19" ht="27" customHeight="1">
      <c r="A360" s="8" t="s">
        <v>238</v>
      </c>
      <c r="B360" s="385" t="s">
        <v>323</v>
      </c>
      <c r="C360" s="101">
        <f t="shared" si="66"/>
        <v>169.138</v>
      </c>
      <c r="D360" s="116"/>
      <c r="E360" s="332"/>
      <c r="F360" s="119">
        <v>169.138</v>
      </c>
      <c r="G360" s="117"/>
      <c r="H360" s="136">
        <f t="shared" si="71"/>
        <v>167.629</v>
      </c>
      <c r="I360" s="111"/>
      <c r="J360" s="141"/>
      <c r="K360" s="119">
        <v>167.629</v>
      </c>
      <c r="L360" s="141"/>
      <c r="M360" s="418">
        <f t="shared" si="68"/>
        <v>0.9910782910995755</v>
      </c>
      <c r="N360" s="113">
        <f>Q360</f>
        <v>167.629</v>
      </c>
      <c r="O360" s="111"/>
      <c r="P360" s="141"/>
      <c r="Q360" s="119">
        <v>167.629</v>
      </c>
      <c r="R360" s="271"/>
      <c r="S360" s="418">
        <f t="shared" si="70"/>
        <v>0.9910782910995755</v>
      </c>
    </row>
    <row r="361" spans="1:19" ht="39" customHeight="1">
      <c r="A361" s="8" t="s">
        <v>239</v>
      </c>
      <c r="B361" s="385" t="s">
        <v>324</v>
      </c>
      <c r="C361" s="101">
        <f t="shared" si="66"/>
        <v>221.096</v>
      </c>
      <c r="D361" s="116"/>
      <c r="E361" s="332"/>
      <c r="F361" s="119">
        <v>221.096</v>
      </c>
      <c r="G361" s="117"/>
      <c r="H361" s="136">
        <f t="shared" si="71"/>
        <v>221.055</v>
      </c>
      <c r="I361" s="111"/>
      <c r="J361" s="141"/>
      <c r="K361" s="119">
        <v>221.055</v>
      </c>
      <c r="L361" s="141"/>
      <c r="M361" s="418">
        <f t="shared" si="68"/>
        <v>0.9998145601910482</v>
      </c>
      <c r="N361" s="113">
        <f>Q361</f>
        <v>221.055</v>
      </c>
      <c r="O361" s="111"/>
      <c r="P361" s="141"/>
      <c r="Q361" s="119">
        <v>221.055</v>
      </c>
      <c r="R361" s="271"/>
      <c r="S361" s="418">
        <f t="shared" si="70"/>
        <v>0.9998145601910482</v>
      </c>
    </row>
    <row r="362" spans="1:19" ht="16.5" customHeight="1">
      <c r="A362" s="71" t="s">
        <v>113</v>
      </c>
      <c r="B362" s="595" t="s">
        <v>192</v>
      </c>
      <c r="C362" s="244">
        <f>C363+C364+C365+C366+C367+C368+C369+C370+C371+C372+C373+C374+C375+C376</f>
        <v>2314.453</v>
      </c>
      <c r="D362" s="108"/>
      <c r="E362" s="188"/>
      <c r="F362" s="163">
        <f>F363+F364+F365+F366+F367+F368+F369+F370+F371+F372+F373+F374+F375+F376</f>
        <v>2314.453</v>
      </c>
      <c r="G362" s="112"/>
      <c r="H362" s="244">
        <f>H363+H364+H365+H366+H367+H368+H369+H370+H371+H372+H373+H374+H375+H376</f>
        <v>2257.3740000000003</v>
      </c>
      <c r="I362" s="108"/>
      <c r="J362" s="188"/>
      <c r="K362" s="163">
        <f>K363+K364+K365+K366+K367+K368+K369+K370+K371+K372+K373+K374+K375+K376</f>
        <v>2257.3740000000003</v>
      </c>
      <c r="L362" s="188"/>
      <c r="M362" s="311">
        <f>H362/C362</f>
        <v>0.9753380172334458</v>
      </c>
      <c r="N362" s="244">
        <f>N363+N364+N365+N366+N367+N368+N369+N370+N371+N372+N373+N374+N375+N376</f>
        <v>2257.3740000000003</v>
      </c>
      <c r="O362" s="108"/>
      <c r="P362" s="188"/>
      <c r="Q362" s="163">
        <f>Q363+Q364+Q365+Q366+Q367+Q368+Q369+Q370+Q371+Q372+Q373+Q374+Q375+Q376</f>
        <v>2257.3740000000003</v>
      </c>
      <c r="R362" s="271"/>
      <c r="S362" s="311">
        <f>N362/C362</f>
        <v>0.9753380172334458</v>
      </c>
    </row>
    <row r="363" spans="1:19" ht="49.5" customHeight="1">
      <c r="A363" s="7" t="s">
        <v>209</v>
      </c>
      <c r="B363" s="372" t="s">
        <v>70</v>
      </c>
      <c r="C363" s="92">
        <f aca="true" t="shared" si="73" ref="C363:C376">F363</f>
        <v>71.38</v>
      </c>
      <c r="D363" s="99"/>
      <c r="E363" s="99"/>
      <c r="F363" s="115">
        <v>71.38</v>
      </c>
      <c r="G363" s="47"/>
      <c r="H363" s="92">
        <f aca="true" t="shared" si="74" ref="H363:H370">K363</f>
        <v>71.38</v>
      </c>
      <c r="I363" s="99"/>
      <c r="J363" s="99"/>
      <c r="K363" s="115">
        <v>71.38</v>
      </c>
      <c r="L363" s="140"/>
      <c r="M363" s="419">
        <f aca="true" t="shared" si="75" ref="M363:M370">H363/C363</f>
        <v>1</v>
      </c>
      <c r="N363" s="92">
        <f aca="true" t="shared" si="76" ref="N363:N370">Q363</f>
        <v>71.38</v>
      </c>
      <c r="O363" s="99"/>
      <c r="P363" s="99"/>
      <c r="Q363" s="115">
        <v>71.38</v>
      </c>
      <c r="R363" s="267"/>
      <c r="S363" s="419">
        <f aca="true" t="shared" si="77" ref="S363:S370">N363/C363</f>
        <v>1</v>
      </c>
    </row>
    <row r="364" spans="1:19" ht="53.25" customHeight="1">
      <c r="A364" s="8" t="s">
        <v>189</v>
      </c>
      <c r="B364" s="402" t="s">
        <v>71</v>
      </c>
      <c r="C364" s="113">
        <f t="shared" si="73"/>
        <v>36.86</v>
      </c>
      <c r="D364" s="111"/>
      <c r="E364" s="111"/>
      <c r="F364" s="136">
        <v>36.86</v>
      </c>
      <c r="G364" s="112"/>
      <c r="H364" s="113">
        <f t="shared" si="74"/>
        <v>36.86</v>
      </c>
      <c r="I364" s="111"/>
      <c r="J364" s="111"/>
      <c r="K364" s="136">
        <v>36.86</v>
      </c>
      <c r="L364" s="306"/>
      <c r="M364" s="419">
        <f t="shared" si="75"/>
        <v>1</v>
      </c>
      <c r="N364" s="113">
        <f t="shared" si="76"/>
        <v>36.86</v>
      </c>
      <c r="O364" s="111"/>
      <c r="P364" s="111"/>
      <c r="Q364" s="136">
        <v>36.86</v>
      </c>
      <c r="R364" s="271"/>
      <c r="S364" s="418">
        <f t="shared" si="77"/>
        <v>1</v>
      </c>
    </row>
    <row r="365" spans="1:20" ht="51" customHeight="1">
      <c r="A365" s="8" t="s">
        <v>207</v>
      </c>
      <c r="B365" s="402" t="s">
        <v>72</v>
      </c>
      <c r="C365" s="113">
        <f t="shared" si="73"/>
        <v>25</v>
      </c>
      <c r="D365" s="111"/>
      <c r="E365" s="111"/>
      <c r="F365" s="136">
        <v>25</v>
      </c>
      <c r="G365" s="112"/>
      <c r="H365" s="113">
        <f t="shared" si="74"/>
        <v>25</v>
      </c>
      <c r="I365" s="111"/>
      <c r="J365" s="111"/>
      <c r="K365" s="136">
        <v>25</v>
      </c>
      <c r="L365" s="306"/>
      <c r="M365" s="419">
        <f t="shared" si="75"/>
        <v>1</v>
      </c>
      <c r="N365" s="113">
        <f t="shared" si="76"/>
        <v>25</v>
      </c>
      <c r="O365" s="111"/>
      <c r="P365" s="111"/>
      <c r="Q365" s="136">
        <v>25</v>
      </c>
      <c r="R365" s="271"/>
      <c r="S365" s="418">
        <f t="shared" si="77"/>
        <v>1</v>
      </c>
      <c r="T365" s="474"/>
    </row>
    <row r="366" spans="1:19" ht="48" customHeight="1">
      <c r="A366" s="8" t="s">
        <v>198</v>
      </c>
      <c r="B366" s="402" t="s">
        <v>73</v>
      </c>
      <c r="C366" s="113">
        <f t="shared" si="73"/>
        <v>394.645</v>
      </c>
      <c r="D366" s="111"/>
      <c r="E366" s="111"/>
      <c r="F366" s="136">
        <v>394.645</v>
      </c>
      <c r="G366" s="112"/>
      <c r="H366" s="113">
        <f t="shared" si="74"/>
        <v>394.645</v>
      </c>
      <c r="I366" s="111"/>
      <c r="J366" s="111"/>
      <c r="K366" s="136">
        <v>394.645</v>
      </c>
      <c r="L366" s="306"/>
      <c r="M366" s="419">
        <f t="shared" si="75"/>
        <v>1</v>
      </c>
      <c r="N366" s="113">
        <f t="shared" si="76"/>
        <v>394.645</v>
      </c>
      <c r="O366" s="111"/>
      <c r="P366" s="111"/>
      <c r="Q366" s="136">
        <v>394.645</v>
      </c>
      <c r="R366" s="271"/>
      <c r="S366" s="418">
        <f t="shared" si="77"/>
        <v>1</v>
      </c>
    </row>
    <row r="367" spans="1:19" ht="54.75" customHeight="1">
      <c r="A367" s="8" t="s">
        <v>199</v>
      </c>
      <c r="B367" s="402" t="s">
        <v>74</v>
      </c>
      <c r="C367" s="113">
        <f t="shared" si="73"/>
        <v>396.298</v>
      </c>
      <c r="D367" s="111"/>
      <c r="E367" s="111"/>
      <c r="F367" s="136">
        <v>396.298</v>
      </c>
      <c r="G367" s="112"/>
      <c r="H367" s="113">
        <f t="shared" si="74"/>
        <v>396.298</v>
      </c>
      <c r="I367" s="111"/>
      <c r="J367" s="111"/>
      <c r="K367" s="136">
        <v>396.298</v>
      </c>
      <c r="L367" s="306"/>
      <c r="M367" s="419">
        <f t="shared" si="75"/>
        <v>1</v>
      </c>
      <c r="N367" s="113">
        <f t="shared" si="76"/>
        <v>396.298</v>
      </c>
      <c r="O367" s="111"/>
      <c r="P367" s="111"/>
      <c r="Q367" s="136">
        <v>396.298</v>
      </c>
      <c r="R367" s="271"/>
      <c r="S367" s="418">
        <f t="shared" si="77"/>
        <v>1</v>
      </c>
    </row>
    <row r="368" spans="1:19" ht="51" customHeight="1">
      <c r="A368" s="7" t="s">
        <v>208</v>
      </c>
      <c r="B368" s="153" t="s">
        <v>356</v>
      </c>
      <c r="C368" s="92">
        <f t="shared" si="73"/>
        <v>500</v>
      </c>
      <c r="D368" s="99"/>
      <c r="E368" s="99"/>
      <c r="F368" s="99">
        <v>500</v>
      </c>
      <c r="G368" s="47"/>
      <c r="H368" s="115">
        <f t="shared" si="74"/>
        <v>500</v>
      </c>
      <c r="I368" s="99"/>
      <c r="J368" s="99"/>
      <c r="K368" s="99">
        <v>500</v>
      </c>
      <c r="L368" s="143"/>
      <c r="M368" s="419">
        <f t="shared" si="75"/>
        <v>1</v>
      </c>
      <c r="N368" s="92">
        <f t="shared" si="76"/>
        <v>500</v>
      </c>
      <c r="O368" s="99"/>
      <c r="P368" s="99"/>
      <c r="Q368" s="99">
        <v>500</v>
      </c>
      <c r="R368" s="267"/>
      <c r="S368" s="418">
        <f t="shared" si="77"/>
        <v>1</v>
      </c>
    </row>
    <row r="369" spans="1:19" ht="48" customHeight="1">
      <c r="A369" s="7" t="s">
        <v>352</v>
      </c>
      <c r="B369" s="153" t="s">
        <v>357</v>
      </c>
      <c r="C369" s="92">
        <f t="shared" si="73"/>
        <v>10</v>
      </c>
      <c r="D369" s="99"/>
      <c r="E369" s="99"/>
      <c r="F369" s="99">
        <v>10</v>
      </c>
      <c r="G369" s="47"/>
      <c r="H369" s="115">
        <f t="shared" si="74"/>
        <v>10</v>
      </c>
      <c r="I369" s="99"/>
      <c r="J369" s="99"/>
      <c r="K369" s="99">
        <v>10</v>
      </c>
      <c r="L369" s="143"/>
      <c r="M369" s="419">
        <f t="shared" si="75"/>
        <v>1</v>
      </c>
      <c r="N369" s="92">
        <f t="shared" si="76"/>
        <v>10</v>
      </c>
      <c r="O369" s="99"/>
      <c r="P369" s="99"/>
      <c r="Q369" s="99">
        <v>10</v>
      </c>
      <c r="R369" s="267"/>
      <c r="S369" s="418">
        <f t="shared" si="77"/>
        <v>1</v>
      </c>
    </row>
    <row r="370" spans="1:20" ht="38.25" customHeight="1">
      <c r="A370" s="7" t="s">
        <v>234</v>
      </c>
      <c r="B370" s="153" t="s">
        <v>358</v>
      </c>
      <c r="C370" s="118">
        <f t="shared" si="73"/>
        <v>380.27</v>
      </c>
      <c r="D370" s="119"/>
      <c r="E370" s="119"/>
      <c r="F370" s="119">
        <v>380.27</v>
      </c>
      <c r="G370" s="461"/>
      <c r="H370" s="211">
        <f t="shared" si="74"/>
        <v>380.27</v>
      </c>
      <c r="I370" s="119"/>
      <c r="J370" s="119"/>
      <c r="K370" s="119">
        <v>380.27</v>
      </c>
      <c r="L370" s="325"/>
      <c r="M370" s="463">
        <f t="shared" si="75"/>
        <v>1</v>
      </c>
      <c r="N370" s="118">
        <f t="shared" si="76"/>
        <v>380.27</v>
      </c>
      <c r="O370" s="119"/>
      <c r="P370" s="119"/>
      <c r="Q370" s="119">
        <v>380.27</v>
      </c>
      <c r="R370" s="464"/>
      <c r="S370" s="465">
        <f t="shared" si="77"/>
        <v>1</v>
      </c>
      <c r="T370" s="474"/>
    </row>
    <row r="371" spans="1:20" ht="51" customHeight="1">
      <c r="A371" s="8" t="s">
        <v>389</v>
      </c>
      <c r="B371" s="153" t="s">
        <v>15</v>
      </c>
      <c r="C371" s="101">
        <f t="shared" si="73"/>
        <v>200</v>
      </c>
      <c r="D371" s="116"/>
      <c r="E371" s="332"/>
      <c r="F371" s="119">
        <v>200</v>
      </c>
      <c r="G371" s="497"/>
      <c r="H371" s="211">
        <f aca="true" t="shared" si="78" ref="H371:H376">K371</f>
        <v>151.563</v>
      </c>
      <c r="I371" s="119"/>
      <c r="J371" s="119"/>
      <c r="K371" s="119">
        <v>151.563</v>
      </c>
      <c r="L371" s="325"/>
      <c r="M371" s="463">
        <f aca="true" t="shared" si="79" ref="M371:M376">H371/C371</f>
        <v>0.7578149999999999</v>
      </c>
      <c r="N371" s="118">
        <f aca="true" t="shared" si="80" ref="N371:N376">Q371</f>
        <v>151.563</v>
      </c>
      <c r="O371" s="119"/>
      <c r="P371" s="119"/>
      <c r="Q371" s="119">
        <v>151.563</v>
      </c>
      <c r="R371" s="464"/>
      <c r="S371" s="465">
        <f aca="true" t="shared" si="81" ref="S371:S376">N371/C371</f>
        <v>0.7578149999999999</v>
      </c>
      <c r="T371" s="474"/>
    </row>
    <row r="372" spans="1:20" ht="63" customHeight="1">
      <c r="A372" s="8" t="s">
        <v>206</v>
      </c>
      <c r="B372" s="153" t="s">
        <v>16</v>
      </c>
      <c r="C372" s="101">
        <f t="shared" si="73"/>
        <v>125</v>
      </c>
      <c r="D372" s="116"/>
      <c r="E372" s="332"/>
      <c r="F372" s="119">
        <v>125</v>
      </c>
      <c r="G372" s="497"/>
      <c r="H372" s="236">
        <f t="shared" si="78"/>
        <v>125</v>
      </c>
      <c r="I372" s="116"/>
      <c r="J372" s="332"/>
      <c r="K372" s="119">
        <v>125</v>
      </c>
      <c r="L372" s="332"/>
      <c r="M372" s="463">
        <f t="shared" si="79"/>
        <v>1</v>
      </c>
      <c r="N372" s="101">
        <f t="shared" si="80"/>
        <v>125</v>
      </c>
      <c r="O372" s="116"/>
      <c r="P372" s="332"/>
      <c r="Q372" s="119">
        <v>125</v>
      </c>
      <c r="R372" s="466"/>
      <c r="S372" s="465">
        <f t="shared" si="81"/>
        <v>1</v>
      </c>
      <c r="T372" s="474"/>
    </row>
    <row r="373" spans="1:20" ht="26.25" customHeight="1">
      <c r="A373" s="8" t="s">
        <v>193</v>
      </c>
      <c r="B373" s="153" t="s">
        <v>17</v>
      </c>
      <c r="C373" s="101">
        <f t="shared" si="73"/>
        <v>33</v>
      </c>
      <c r="D373" s="116"/>
      <c r="E373" s="332"/>
      <c r="F373" s="119">
        <v>33</v>
      </c>
      <c r="G373" s="497"/>
      <c r="H373" s="236">
        <f t="shared" si="78"/>
        <v>33</v>
      </c>
      <c r="I373" s="116"/>
      <c r="J373" s="332"/>
      <c r="K373" s="119">
        <v>33</v>
      </c>
      <c r="L373" s="332"/>
      <c r="M373" s="463">
        <f t="shared" si="79"/>
        <v>1</v>
      </c>
      <c r="N373" s="101">
        <f t="shared" si="80"/>
        <v>33</v>
      </c>
      <c r="O373" s="116"/>
      <c r="P373" s="332"/>
      <c r="Q373" s="119">
        <v>33</v>
      </c>
      <c r="R373" s="466"/>
      <c r="S373" s="465">
        <f t="shared" si="81"/>
        <v>1</v>
      </c>
      <c r="T373" s="474"/>
    </row>
    <row r="374" spans="1:20" ht="38.25" customHeight="1">
      <c r="A374" s="8" t="s">
        <v>203</v>
      </c>
      <c r="B374" s="153" t="s">
        <v>18</v>
      </c>
      <c r="C374" s="101">
        <f t="shared" si="73"/>
        <v>9</v>
      </c>
      <c r="D374" s="116"/>
      <c r="E374" s="332"/>
      <c r="F374" s="119">
        <v>9</v>
      </c>
      <c r="G374" s="497"/>
      <c r="H374" s="236">
        <f t="shared" si="78"/>
        <v>9</v>
      </c>
      <c r="I374" s="116"/>
      <c r="J374" s="332"/>
      <c r="K374" s="119">
        <v>9</v>
      </c>
      <c r="L374" s="332"/>
      <c r="M374" s="463">
        <f t="shared" si="79"/>
        <v>1</v>
      </c>
      <c r="N374" s="101">
        <f t="shared" si="80"/>
        <v>9</v>
      </c>
      <c r="O374" s="116"/>
      <c r="P374" s="332"/>
      <c r="Q374" s="119">
        <v>9</v>
      </c>
      <c r="R374" s="466"/>
      <c r="S374" s="465">
        <f t="shared" si="81"/>
        <v>1</v>
      </c>
      <c r="T374" s="474"/>
    </row>
    <row r="375" spans="1:20" ht="38.25" customHeight="1">
      <c r="A375" s="8" t="s">
        <v>197</v>
      </c>
      <c r="B375" s="153" t="s">
        <v>19</v>
      </c>
      <c r="C375" s="101">
        <f t="shared" si="73"/>
        <v>58</v>
      </c>
      <c r="D375" s="116"/>
      <c r="E375" s="332"/>
      <c r="F375" s="119">
        <v>58</v>
      </c>
      <c r="G375" s="497"/>
      <c r="H375" s="236">
        <f t="shared" si="78"/>
        <v>58</v>
      </c>
      <c r="I375" s="116"/>
      <c r="J375" s="332"/>
      <c r="K375" s="119">
        <v>58</v>
      </c>
      <c r="L375" s="332"/>
      <c r="M375" s="463">
        <f t="shared" si="79"/>
        <v>1</v>
      </c>
      <c r="N375" s="101">
        <f t="shared" si="80"/>
        <v>58</v>
      </c>
      <c r="O375" s="116"/>
      <c r="P375" s="332"/>
      <c r="Q375" s="119">
        <v>58</v>
      </c>
      <c r="R375" s="466"/>
      <c r="S375" s="465">
        <f t="shared" si="81"/>
        <v>1</v>
      </c>
      <c r="T375" s="474"/>
    </row>
    <row r="376" spans="1:20" ht="30" customHeight="1">
      <c r="A376" s="8" t="s">
        <v>205</v>
      </c>
      <c r="B376" s="153" t="s">
        <v>20</v>
      </c>
      <c r="C376" s="101">
        <f t="shared" si="73"/>
        <v>75</v>
      </c>
      <c r="D376" s="116"/>
      <c r="E376" s="332"/>
      <c r="F376" s="119">
        <v>75</v>
      </c>
      <c r="G376" s="497"/>
      <c r="H376" s="236">
        <f t="shared" si="78"/>
        <v>66.358</v>
      </c>
      <c r="I376" s="116"/>
      <c r="J376" s="332"/>
      <c r="K376" s="119">
        <v>66.358</v>
      </c>
      <c r="L376" s="332"/>
      <c r="M376" s="463">
        <f t="shared" si="79"/>
        <v>0.8847733333333334</v>
      </c>
      <c r="N376" s="101">
        <f t="shared" si="80"/>
        <v>66.358</v>
      </c>
      <c r="O376" s="116"/>
      <c r="P376" s="332"/>
      <c r="Q376" s="119">
        <v>66.358</v>
      </c>
      <c r="R376" s="466"/>
      <c r="S376" s="465">
        <f t="shared" si="81"/>
        <v>0.8847733333333334</v>
      </c>
      <c r="T376" s="474"/>
    </row>
    <row r="377" spans="1:19" ht="30" customHeight="1">
      <c r="A377" s="71" t="s">
        <v>114</v>
      </c>
      <c r="B377" s="453" t="s">
        <v>369</v>
      </c>
      <c r="C377" s="244">
        <f>C378+C379+C380+C381+C382+C383+C384</f>
        <v>3074.445</v>
      </c>
      <c r="D377" s="108"/>
      <c r="E377" s="188"/>
      <c r="F377" s="163">
        <f>F378+F379+F380+F381+F382+F383+F384</f>
        <v>3074.445</v>
      </c>
      <c r="G377" s="109"/>
      <c r="H377" s="244">
        <f>H378+H379+H380+H381+H382+H383+H384</f>
        <v>3074.445</v>
      </c>
      <c r="I377" s="108"/>
      <c r="J377" s="188"/>
      <c r="K377" s="163">
        <f>K378+K379+K380+K381+K382+K383+K384</f>
        <v>3074.445</v>
      </c>
      <c r="L377" s="183"/>
      <c r="M377" s="310">
        <f>H377/C377</f>
        <v>1</v>
      </c>
      <c r="N377" s="244">
        <f>N378+N379+N380+N381+N382+N383+N384</f>
        <v>3074.445</v>
      </c>
      <c r="O377" s="108"/>
      <c r="P377" s="188"/>
      <c r="Q377" s="163">
        <f>Q378+Q379+Q380+Q381+Q382+Q383+Q384</f>
        <v>3074.445</v>
      </c>
      <c r="R377" s="271"/>
      <c r="S377" s="311">
        <f>N377/C377</f>
        <v>1</v>
      </c>
    </row>
    <row r="378" spans="1:19" ht="38.25" customHeight="1">
      <c r="A378" s="8" t="s">
        <v>209</v>
      </c>
      <c r="B378" s="153" t="s">
        <v>279</v>
      </c>
      <c r="C378" s="92">
        <f aca="true" t="shared" si="82" ref="C378:C384">F378</f>
        <v>105</v>
      </c>
      <c r="D378" s="111"/>
      <c r="E378" s="111"/>
      <c r="F378" s="111">
        <v>105</v>
      </c>
      <c r="G378" s="112"/>
      <c r="H378" s="115">
        <f aca="true" t="shared" si="83" ref="H378:H384">K378</f>
        <v>105</v>
      </c>
      <c r="I378" s="99"/>
      <c r="J378" s="99"/>
      <c r="K378" s="111">
        <v>105</v>
      </c>
      <c r="L378" s="143"/>
      <c r="M378" s="419">
        <f aca="true" t="shared" si="84" ref="M378:M398">H378/C378</f>
        <v>1</v>
      </c>
      <c r="N378" s="92">
        <f aca="true" t="shared" si="85" ref="N378:N384">Q378</f>
        <v>105</v>
      </c>
      <c r="O378" s="99"/>
      <c r="P378" s="99"/>
      <c r="Q378" s="111">
        <v>105</v>
      </c>
      <c r="R378" s="271"/>
      <c r="S378" s="418">
        <f aca="true" t="shared" si="86" ref="S378:S398">N378/C378</f>
        <v>1</v>
      </c>
    </row>
    <row r="379" spans="1:19" ht="37.5" customHeight="1">
      <c r="A379" s="8" t="s">
        <v>189</v>
      </c>
      <c r="B379" s="153" t="s">
        <v>280</v>
      </c>
      <c r="C379" s="92">
        <f t="shared" si="82"/>
        <v>70</v>
      </c>
      <c r="D379" s="111"/>
      <c r="E379" s="111"/>
      <c r="F379" s="111">
        <v>70</v>
      </c>
      <c r="G379" s="112"/>
      <c r="H379" s="115">
        <f t="shared" si="83"/>
        <v>70</v>
      </c>
      <c r="I379" s="99"/>
      <c r="J379" s="99"/>
      <c r="K379" s="111">
        <v>70</v>
      </c>
      <c r="L379" s="143"/>
      <c r="M379" s="419">
        <f t="shared" si="84"/>
        <v>1</v>
      </c>
      <c r="N379" s="92">
        <f t="shared" si="85"/>
        <v>70</v>
      </c>
      <c r="O379" s="99"/>
      <c r="P379" s="99"/>
      <c r="Q379" s="111">
        <v>70</v>
      </c>
      <c r="R379" s="271"/>
      <c r="S379" s="418">
        <f t="shared" si="86"/>
        <v>1</v>
      </c>
    </row>
    <row r="380" spans="1:19" ht="38.25" customHeight="1">
      <c r="A380" s="8" t="s">
        <v>207</v>
      </c>
      <c r="B380" s="314" t="s">
        <v>281</v>
      </c>
      <c r="C380" s="92">
        <f t="shared" si="82"/>
        <v>93.7</v>
      </c>
      <c r="D380" s="111"/>
      <c r="E380" s="111"/>
      <c r="F380" s="111">
        <v>93.7</v>
      </c>
      <c r="G380" s="112"/>
      <c r="H380" s="115">
        <f t="shared" si="83"/>
        <v>93.7</v>
      </c>
      <c r="I380" s="99"/>
      <c r="J380" s="99"/>
      <c r="K380" s="111">
        <v>93.7</v>
      </c>
      <c r="L380" s="143"/>
      <c r="M380" s="419">
        <f t="shared" si="84"/>
        <v>1</v>
      </c>
      <c r="N380" s="92">
        <f t="shared" si="85"/>
        <v>93.7</v>
      </c>
      <c r="O380" s="99"/>
      <c r="P380" s="99"/>
      <c r="Q380" s="111">
        <v>93.7</v>
      </c>
      <c r="R380" s="271"/>
      <c r="S380" s="418">
        <f t="shared" si="86"/>
        <v>1</v>
      </c>
    </row>
    <row r="381" spans="1:20" ht="38.25" customHeight="1">
      <c r="A381" s="46" t="s">
        <v>198</v>
      </c>
      <c r="B381" s="403" t="s">
        <v>282</v>
      </c>
      <c r="C381" s="236">
        <f t="shared" si="82"/>
        <v>1303.026</v>
      </c>
      <c r="D381" s="116"/>
      <c r="E381" s="332"/>
      <c r="F381" s="116">
        <v>1303.026</v>
      </c>
      <c r="G381" s="497"/>
      <c r="H381" s="211">
        <f t="shared" si="83"/>
        <v>1303.026</v>
      </c>
      <c r="I381" s="119"/>
      <c r="J381" s="119"/>
      <c r="K381" s="116">
        <v>1303.026</v>
      </c>
      <c r="L381" s="325"/>
      <c r="M381" s="463">
        <f t="shared" si="84"/>
        <v>1</v>
      </c>
      <c r="N381" s="118">
        <f t="shared" si="85"/>
        <v>1303.026</v>
      </c>
      <c r="O381" s="119"/>
      <c r="P381" s="119"/>
      <c r="Q381" s="116">
        <v>1303.026</v>
      </c>
      <c r="R381" s="466"/>
      <c r="S381" s="465">
        <f t="shared" si="86"/>
        <v>1</v>
      </c>
      <c r="T381" s="474"/>
    </row>
    <row r="382" spans="1:19" ht="38.25" customHeight="1">
      <c r="A382" s="367" t="s">
        <v>199</v>
      </c>
      <c r="B382" s="403" t="s">
        <v>283</v>
      </c>
      <c r="C382" s="236">
        <f t="shared" si="82"/>
        <v>359.9</v>
      </c>
      <c r="D382" s="116"/>
      <c r="E382" s="332"/>
      <c r="F382" s="116">
        <v>359.9</v>
      </c>
      <c r="G382" s="497"/>
      <c r="H382" s="211">
        <f t="shared" si="83"/>
        <v>359.9</v>
      </c>
      <c r="I382" s="119"/>
      <c r="J382" s="119"/>
      <c r="K382" s="116">
        <v>359.9</v>
      </c>
      <c r="L382" s="325"/>
      <c r="M382" s="463">
        <f t="shared" si="84"/>
        <v>1</v>
      </c>
      <c r="N382" s="118">
        <f t="shared" si="85"/>
        <v>359.9</v>
      </c>
      <c r="O382" s="119"/>
      <c r="P382" s="119"/>
      <c r="Q382" s="116">
        <v>359.9</v>
      </c>
      <c r="R382" s="466"/>
      <c r="S382" s="465">
        <f t="shared" si="86"/>
        <v>1</v>
      </c>
    </row>
    <row r="383" spans="1:19" ht="38.25" customHeight="1">
      <c r="A383" s="367" t="s">
        <v>208</v>
      </c>
      <c r="B383" s="438" t="s">
        <v>285</v>
      </c>
      <c r="C383" s="236">
        <f t="shared" si="82"/>
        <v>714.466</v>
      </c>
      <c r="D383" s="116"/>
      <c r="E383" s="332"/>
      <c r="F383" s="116">
        <v>714.466</v>
      </c>
      <c r="G383" s="497"/>
      <c r="H383" s="211">
        <f t="shared" si="83"/>
        <v>714.466</v>
      </c>
      <c r="I383" s="119"/>
      <c r="J383" s="119"/>
      <c r="K383" s="116">
        <v>714.466</v>
      </c>
      <c r="L383" s="325"/>
      <c r="M383" s="463">
        <f t="shared" si="84"/>
        <v>1</v>
      </c>
      <c r="N383" s="118">
        <f t="shared" si="85"/>
        <v>714.466</v>
      </c>
      <c r="O383" s="119"/>
      <c r="P383" s="119"/>
      <c r="Q383" s="116">
        <v>714.466</v>
      </c>
      <c r="R383" s="466"/>
      <c r="S383" s="465">
        <f t="shared" si="86"/>
        <v>1</v>
      </c>
    </row>
    <row r="384" spans="1:20" ht="38.25" customHeight="1">
      <c r="A384" s="367" t="s">
        <v>352</v>
      </c>
      <c r="B384" s="402" t="s">
        <v>430</v>
      </c>
      <c r="C384" s="236">
        <f t="shared" si="82"/>
        <v>428.353</v>
      </c>
      <c r="D384" s="116"/>
      <c r="E384" s="332"/>
      <c r="F384" s="116">
        <v>428.353</v>
      </c>
      <c r="G384" s="516"/>
      <c r="H384" s="211">
        <f t="shared" si="83"/>
        <v>428.353</v>
      </c>
      <c r="I384" s="119"/>
      <c r="J384" s="325"/>
      <c r="K384" s="116">
        <v>428.353</v>
      </c>
      <c r="L384" s="325"/>
      <c r="M384" s="463">
        <f t="shared" si="84"/>
        <v>1</v>
      </c>
      <c r="N384" s="118">
        <f t="shared" si="85"/>
        <v>428.353</v>
      </c>
      <c r="O384" s="119"/>
      <c r="P384" s="325"/>
      <c r="Q384" s="116">
        <v>428.353</v>
      </c>
      <c r="R384" s="466"/>
      <c r="S384" s="465">
        <f t="shared" si="86"/>
        <v>1</v>
      </c>
      <c r="T384" s="472"/>
    </row>
    <row r="385" spans="1:19" ht="19.5" customHeight="1">
      <c r="A385" s="368" t="s">
        <v>287</v>
      </c>
      <c r="B385" s="595" t="s">
        <v>288</v>
      </c>
      <c r="C385" s="215">
        <f>C386</f>
        <v>400</v>
      </c>
      <c r="D385" s="369"/>
      <c r="E385" s="370"/>
      <c r="F385" s="369">
        <f>F386</f>
        <v>400</v>
      </c>
      <c r="G385" s="515"/>
      <c r="H385" s="215">
        <f>H386</f>
        <v>400</v>
      </c>
      <c r="I385" s="369"/>
      <c r="J385" s="370"/>
      <c r="K385" s="369">
        <f>K386</f>
        <v>400</v>
      </c>
      <c r="L385" s="325"/>
      <c r="M385" s="498">
        <f t="shared" si="84"/>
        <v>1</v>
      </c>
      <c r="N385" s="215">
        <f>N386</f>
        <v>400</v>
      </c>
      <c r="O385" s="369"/>
      <c r="P385" s="370"/>
      <c r="Q385" s="369">
        <f>Q386</f>
        <v>400</v>
      </c>
      <c r="R385" s="464"/>
      <c r="S385" s="514">
        <f>N385/C385</f>
        <v>1</v>
      </c>
    </row>
    <row r="386" spans="1:19" ht="62.25" customHeight="1">
      <c r="A386" s="7" t="s">
        <v>235</v>
      </c>
      <c r="B386" s="153" t="s">
        <v>286</v>
      </c>
      <c r="C386" s="118">
        <f>F386</f>
        <v>400</v>
      </c>
      <c r="D386" s="119"/>
      <c r="E386" s="325"/>
      <c r="F386" s="119">
        <v>400</v>
      </c>
      <c r="G386" s="515"/>
      <c r="H386" s="211">
        <f>K386</f>
        <v>400</v>
      </c>
      <c r="I386" s="119"/>
      <c r="J386" s="325"/>
      <c r="K386" s="119">
        <v>400</v>
      </c>
      <c r="L386" s="325"/>
      <c r="M386" s="463">
        <f t="shared" si="84"/>
        <v>1</v>
      </c>
      <c r="N386" s="211">
        <f>Q386</f>
        <v>400</v>
      </c>
      <c r="O386" s="119"/>
      <c r="P386" s="325"/>
      <c r="Q386" s="119">
        <v>400</v>
      </c>
      <c r="R386" s="464"/>
      <c r="S386" s="463">
        <f t="shared" si="86"/>
        <v>1</v>
      </c>
    </row>
    <row r="387" spans="1:19" ht="27.75" customHeight="1">
      <c r="A387" s="68" t="s">
        <v>414</v>
      </c>
      <c r="B387" s="453" t="s">
        <v>417</v>
      </c>
      <c r="C387" s="215">
        <f>C388</f>
        <v>251.37</v>
      </c>
      <c r="D387" s="369"/>
      <c r="E387" s="370"/>
      <c r="F387" s="369">
        <f>F388</f>
        <v>251.37</v>
      </c>
      <c r="G387" s="120"/>
      <c r="H387" s="215">
        <f>H388</f>
        <v>251.37</v>
      </c>
      <c r="I387" s="369"/>
      <c r="J387" s="370"/>
      <c r="K387" s="369">
        <f>K388</f>
        <v>251.37</v>
      </c>
      <c r="L387" s="143"/>
      <c r="M387" s="310">
        <f>M388</f>
        <v>1</v>
      </c>
      <c r="N387" s="215">
        <f>N388</f>
        <v>251.37</v>
      </c>
      <c r="O387" s="369"/>
      <c r="P387" s="370"/>
      <c r="Q387" s="369">
        <f>Q388</f>
        <v>251.37</v>
      </c>
      <c r="R387" s="267"/>
      <c r="S387" s="457">
        <f>S388</f>
        <v>1</v>
      </c>
    </row>
    <row r="388" spans="1:19" ht="29.25" customHeight="1">
      <c r="A388" s="7" t="s">
        <v>209</v>
      </c>
      <c r="B388" s="153" t="s">
        <v>418</v>
      </c>
      <c r="C388" s="118">
        <f>F388</f>
        <v>251.37</v>
      </c>
      <c r="D388" s="119"/>
      <c r="E388" s="325"/>
      <c r="F388" s="119">
        <v>251.37</v>
      </c>
      <c r="G388" s="120"/>
      <c r="H388" s="115">
        <f>K388</f>
        <v>251.37</v>
      </c>
      <c r="I388" s="99"/>
      <c r="J388" s="143"/>
      <c r="K388" s="119">
        <v>251.37</v>
      </c>
      <c r="L388" s="143"/>
      <c r="M388" s="419">
        <f>H388/C388</f>
        <v>1</v>
      </c>
      <c r="N388" s="115">
        <f>Q388</f>
        <v>251.37</v>
      </c>
      <c r="O388" s="99"/>
      <c r="P388" s="143"/>
      <c r="Q388" s="119">
        <v>251.37</v>
      </c>
      <c r="R388" s="143"/>
      <c r="S388" s="419">
        <f t="shared" si="86"/>
        <v>1</v>
      </c>
    </row>
    <row r="389" spans="1:19" ht="87" customHeight="1" thickBot="1">
      <c r="A389" s="45" t="s">
        <v>98</v>
      </c>
      <c r="B389" s="602" t="s">
        <v>1</v>
      </c>
      <c r="C389" s="237">
        <f>C390+C391</f>
        <v>60</v>
      </c>
      <c r="D389" s="238"/>
      <c r="E389" s="239"/>
      <c r="F389" s="240">
        <f>F390+F391</f>
        <v>60</v>
      </c>
      <c r="G389" s="242"/>
      <c r="H389" s="237">
        <f>H390+H391</f>
        <v>60</v>
      </c>
      <c r="I389" s="238"/>
      <c r="J389" s="239"/>
      <c r="K389" s="240">
        <f>K390+K391</f>
        <v>60</v>
      </c>
      <c r="L389" s="191"/>
      <c r="M389" s="308">
        <f>H389/C389</f>
        <v>1</v>
      </c>
      <c r="N389" s="237">
        <f>N390+N391</f>
        <v>60</v>
      </c>
      <c r="O389" s="238"/>
      <c r="P389" s="239"/>
      <c r="Q389" s="240">
        <f>Q390+Q391</f>
        <v>60</v>
      </c>
      <c r="R389" s="278"/>
      <c r="S389" s="308">
        <f>N389/C389</f>
        <v>1</v>
      </c>
    </row>
    <row r="390" spans="1:19" ht="66.75" customHeight="1">
      <c r="A390" s="331" t="s">
        <v>209</v>
      </c>
      <c r="B390" s="103" t="s">
        <v>81</v>
      </c>
      <c r="C390" s="101">
        <f>F390</f>
        <v>50</v>
      </c>
      <c r="D390" s="116"/>
      <c r="E390" s="332"/>
      <c r="F390" s="116">
        <v>50</v>
      </c>
      <c r="G390" s="117"/>
      <c r="H390" s="233">
        <f>K390</f>
        <v>50</v>
      </c>
      <c r="I390" s="234"/>
      <c r="J390" s="421"/>
      <c r="K390" s="234">
        <v>50</v>
      </c>
      <c r="L390" s="166"/>
      <c r="M390" s="419">
        <f t="shared" si="84"/>
        <v>1</v>
      </c>
      <c r="N390" s="233">
        <f>Q390</f>
        <v>50</v>
      </c>
      <c r="O390" s="234"/>
      <c r="P390" s="421"/>
      <c r="Q390" s="234">
        <v>50</v>
      </c>
      <c r="R390" s="270"/>
      <c r="S390" s="418">
        <f t="shared" si="86"/>
        <v>1</v>
      </c>
    </row>
    <row r="391" spans="1:19" ht="42.75" customHeight="1">
      <c r="A391" s="517" t="s">
        <v>189</v>
      </c>
      <c r="B391" s="314" t="s">
        <v>312</v>
      </c>
      <c r="C391" s="118">
        <f>F391</f>
        <v>10</v>
      </c>
      <c r="D391" s="119"/>
      <c r="E391" s="325"/>
      <c r="F391" s="119">
        <v>10</v>
      </c>
      <c r="G391" s="515"/>
      <c r="H391" s="118">
        <f>K391</f>
        <v>10</v>
      </c>
      <c r="I391" s="518"/>
      <c r="J391" s="320"/>
      <c r="K391" s="119">
        <v>10</v>
      </c>
      <c r="L391" s="320"/>
      <c r="M391" s="463">
        <f t="shared" si="84"/>
        <v>1</v>
      </c>
      <c r="N391" s="118">
        <f>Q391</f>
        <v>10</v>
      </c>
      <c r="O391" s="518"/>
      <c r="P391" s="320"/>
      <c r="Q391" s="119">
        <v>10</v>
      </c>
      <c r="R391" s="464"/>
      <c r="S391" s="463">
        <f t="shared" si="86"/>
        <v>1</v>
      </c>
    </row>
    <row r="392" spans="1:19" ht="86.25" customHeight="1" thickBot="1">
      <c r="A392" s="45" t="s">
        <v>99</v>
      </c>
      <c r="B392" s="613" t="s">
        <v>470</v>
      </c>
      <c r="C392" s="237">
        <f>C393+C395</f>
        <v>1065</v>
      </c>
      <c r="D392" s="238"/>
      <c r="E392" s="239"/>
      <c r="F392" s="240">
        <f>F393+F395</f>
        <v>1065</v>
      </c>
      <c r="G392" s="242"/>
      <c r="H392" s="237">
        <f>H393+H395</f>
        <v>1065</v>
      </c>
      <c r="I392" s="238"/>
      <c r="J392" s="239"/>
      <c r="K392" s="240">
        <f>K393+K395</f>
        <v>1065</v>
      </c>
      <c r="L392" s="191"/>
      <c r="M392" s="308">
        <f>H392/C392</f>
        <v>1</v>
      </c>
      <c r="N392" s="237">
        <f>N393+N395</f>
        <v>1065</v>
      </c>
      <c r="O392" s="238"/>
      <c r="P392" s="239"/>
      <c r="Q392" s="240">
        <f>Q393+Q395</f>
        <v>1065</v>
      </c>
      <c r="R392" s="278"/>
      <c r="S392" s="308">
        <f>N392/C392</f>
        <v>1</v>
      </c>
    </row>
    <row r="393" spans="1:19" ht="30" customHeight="1">
      <c r="A393" s="342" t="s">
        <v>2</v>
      </c>
      <c r="B393" s="614" t="s">
        <v>180</v>
      </c>
      <c r="C393" s="348">
        <f>C394</f>
        <v>1000</v>
      </c>
      <c r="D393" s="349"/>
      <c r="E393" s="349"/>
      <c r="F393" s="350">
        <f>F394</f>
        <v>1000</v>
      </c>
      <c r="G393" s="317"/>
      <c r="H393" s="348">
        <f>H394</f>
        <v>1000</v>
      </c>
      <c r="I393" s="349"/>
      <c r="J393" s="349"/>
      <c r="K393" s="350">
        <f>K394</f>
        <v>1000</v>
      </c>
      <c r="L393" s="318"/>
      <c r="M393" s="420">
        <f t="shared" si="84"/>
        <v>1</v>
      </c>
      <c r="N393" s="348">
        <f>N394</f>
        <v>1000</v>
      </c>
      <c r="O393" s="349"/>
      <c r="P393" s="349"/>
      <c r="Q393" s="350">
        <f>Q394</f>
        <v>1000</v>
      </c>
      <c r="R393" s="319"/>
      <c r="S393" s="305">
        <f t="shared" si="86"/>
        <v>1</v>
      </c>
    </row>
    <row r="394" spans="1:19" ht="113.25" customHeight="1">
      <c r="A394" s="323" t="s">
        <v>209</v>
      </c>
      <c r="B394" s="314" t="s">
        <v>77</v>
      </c>
      <c r="C394" s="338">
        <f>F394</f>
        <v>1000</v>
      </c>
      <c r="D394" s="332"/>
      <c r="E394" s="332"/>
      <c r="F394" s="116">
        <v>1000</v>
      </c>
      <c r="G394" s="117"/>
      <c r="H394" s="338">
        <f>K394</f>
        <v>1000</v>
      </c>
      <c r="I394" s="332"/>
      <c r="J394" s="332"/>
      <c r="K394" s="116">
        <v>1000</v>
      </c>
      <c r="L394" s="340"/>
      <c r="M394" s="419">
        <f t="shared" si="84"/>
        <v>1</v>
      </c>
      <c r="N394" s="338">
        <f>Q394</f>
        <v>1000</v>
      </c>
      <c r="O394" s="339"/>
      <c r="P394" s="339"/>
      <c r="Q394" s="116">
        <v>1000</v>
      </c>
      <c r="R394" s="341"/>
      <c r="S394" s="418">
        <f t="shared" si="86"/>
        <v>1</v>
      </c>
    </row>
    <row r="395" spans="1:19" ht="18.75" customHeight="1">
      <c r="A395" s="72" t="s">
        <v>2</v>
      </c>
      <c r="B395" s="615" t="s">
        <v>192</v>
      </c>
      <c r="C395" s="343">
        <f>C396+C397+C398</f>
        <v>65</v>
      </c>
      <c r="D395" s="344"/>
      <c r="E395" s="344"/>
      <c r="F395" s="345">
        <f>F396+F397+F398</f>
        <v>65</v>
      </c>
      <c r="G395" s="346"/>
      <c r="H395" s="343">
        <f>H396+H397+H398</f>
        <v>65</v>
      </c>
      <c r="I395" s="344"/>
      <c r="J395" s="344"/>
      <c r="K395" s="345">
        <f>K396+K397+K398</f>
        <v>65</v>
      </c>
      <c r="L395" s="347"/>
      <c r="M395" s="420">
        <f t="shared" si="84"/>
        <v>1</v>
      </c>
      <c r="N395" s="343">
        <f>N396+N397+N398</f>
        <v>65</v>
      </c>
      <c r="O395" s="344"/>
      <c r="P395" s="344"/>
      <c r="Q395" s="345">
        <f>Q396+Q397+Q398</f>
        <v>65</v>
      </c>
      <c r="R395" s="341"/>
      <c r="S395" s="305">
        <f t="shared" si="86"/>
        <v>1</v>
      </c>
    </row>
    <row r="396" spans="1:19" ht="34.5" customHeight="1">
      <c r="A396" s="323" t="s">
        <v>209</v>
      </c>
      <c r="B396" s="241" t="s">
        <v>78</v>
      </c>
      <c r="C396" s="324">
        <f>F396</f>
        <v>15</v>
      </c>
      <c r="D396" s="325"/>
      <c r="E396" s="325"/>
      <c r="F396" s="119">
        <v>15</v>
      </c>
      <c r="G396" s="120"/>
      <c r="H396" s="324">
        <f>K396</f>
        <v>15</v>
      </c>
      <c r="I396" s="320"/>
      <c r="J396" s="320"/>
      <c r="K396" s="119">
        <v>15</v>
      </c>
      <c r="L396" s="321"/>
      <c r="M396" s="419">
        <f t="shared" si="84"/>
        <v>1</v>
      </c>
      <c r="N396" s="324">
        <f>Q396</f>
        <v>15</v>
      </c>
      <c r="O396" s="320"/>
      <c r="P396" s="320"/>
      <c r="Q396" s="119">
        <v>15</v>
      </c>
      <c r="R396" s="322"/>
      <c r="S396" s="418">
        <f t="shared" si="86"/>
        <v>1</v>
      </c>
    </row>
    <row r="397" spans="1:19" ht="39.75" customHeight="1">
      <c r="A397" s="323" t="s">
        <v>189</v>
      </c>
      <c r="B397" s="241" t="s">
        <v>79</v>
      </c>
      <c r="C397" s="324">
        <f>F397</f>
        <v>20</v>
      </c>
      <c r="D397" s="325"/>
      <c r="E397" s="325"/>
      <c r="F397" s="119">
        <v>20</v>
      </c>
      <c r="G397" s="120"/>
      <c r="H397" s="324">
        <f>K397</f>
        <v>20</v>
      </c>
      <c r="I397" s="320"/>
      <c r="J397" s="320"/>
      <c r="K397" s="119">
        <v>20</v>
      </c>
      <c r="L397" s="321"/>
      <c r="M397" s="419">
        <f t="shared" si="84"/>
        <v>1</v>
      </c>
      <c r="N397" s="324">
        <f>Q397</f>
        <v>20</v>
      </c>
      <c r="O397" s="320"/>
      <c r="P397" s="320"/>
      <c r="Q397" s="119">
        <v>20</v>
      </c>
      <c r="R397" s="322"/>
      <c r="S397" s="418">
        <f t="shared" si="86"/>
        <v>1</v>
      </c>
    </row>
    <row r="398" spans="1:19" ht="35.25" customHeight="1" thickBot="1">
      <c r="A398" s="326" t="s">
        <v>207</v>
      </c>
      <c r="B398" s="327" t="s">
        <v>80</v>
      </c>
      <c r="C398" s="328">
        <f>F398</f>
        <v>30</v>
      </c>
      <c r="D398" s="329"/>
      <c r="E398" s="329"/>
      <c r="F398" s="330">
        <v>30</v>
      </c>
      <c r="G398" s="242"/>
      <c r="H398" s="328">
        <f>K398</f>
        <v>30</v>
      </c>
      <c r="I398" s="239"/>
      <c r="J398" s="239"/>
      <c r="K398" s="330">
        <v>30</v>
      </c>
      <c r="L398" s="315"/>
      <c r="M398" s="419">
        <f t="shared" si="84"/>
        <v>1</v>
      </c>
      <c r="N398" s="328">
        <f>Q398</f>
        <v>30</v>
      </c>
      <c r="O398" s="239"/>
      <c r="P398" s="239"/>
      <c r="Q398" s="330">
        <v>30</v>
      </c>
      <c r="R398" s="316"/>
      <c r="S398" s="418">
        <f t="shared" si="86"/>
        <v>1</v>
      </c>
    </row>
    <row r="399" spans="1:19" ht="20.25" customHeight="1" thickBot="1">
      <c r="A399" s="671"/>
      <c r="B399" s="81" t="s">
        <v>213</v>
      </c>
      <c r="C399" s="194">
        <f>C6+C49+C52+C61+C74+C83+C91+C98+C114+C124+C129+C132+C171+C180+C189+C192+C235+C249+C268+C274+C280+C283+C291+C297+C301+C308+C313+C318+C323+C335+C389+C392</f>
        <v>527694.36</v>
      </c>
      <c r="D399" s="195">
        <f>D6+D49+D52+D61+D74+D83+D91+D98+D114+D124+D129+D132+D171+D180+D189+D192+D235+D249+D268+D274+D280+D283+D291+D297+D301+D308+D313+D318+D323+D335+D389+D392</f>
        <v>8062.471</v>
      </c>
      <c r="E399" s="195">
        <f>E6+E49+E52+E61+E74+E83+E91+E98+E114+E124+E129+E132+E171+E180+E189+E192+E235+E249+E268+E274+E280+E283+E291+E297+E301+E308+E313+E318+E323+E335+E389+E392</f>
        <v>82228.50752</v>
      </c>
      <c r="F399" s="102">
        <f>F6+F49+F52+F61+F74+F83+F91+F98+F114+F124+F129+F132+F171+F180+F189+F192+F235+F249+F268+F274+F280+F283+F291+F297+F301+F308+F313+F318+F323+F335+F389+F392</f>
        <v>437403.38148000004</v>
      </c>
      <c r="G399" s="82"/>
      <c r="H399" s="194">
        <f>H6+H49+H52+H61+H74+H83+H91+H98+H114+H124+H129+H132+H171+H180+H189+H192+H235+H249+H268+H274+H280+H283+H291+H297+H301+H308+H313+H318+H323+H335+H389+H392</f>
        <v>519403.7872600001</v>
      </c>
      <c r="I399" s="195">
        <f>I6+I49+I52+I61+I74+I83+I91+I98+I114+I124+I129+I132+I171+I180+I189+I192+I235+I249+I268+I274+I280+I283+I291+I297+I301+I308+I313+I318+I323+I335+I389+I392</f>
        <v>7159.964</v>
      </c>
      <c r="J399" s="195">
        <f>J6+J49+J52+J61+J74+J83+J91+J98+J114+J124+J129+J132+J171+J180+J189+J192+J235+J249+J268+J274+J280+J283+J291+J297+J301+J308+J313+J318+J323+J335+J389+J392</f>
        <v>81318.70452</v>
      </c>
      <c r="K399" s="102">
        <f>K6+K49+K52+K61+K74+K83+K91+K98+K114+K124+K129+K132+K171+K180+K189+K192+K235+K249+K268+K274+K280+K283+K291+K297+K301+K308+K313+K318+K323+K335+K389+K392</f>
        <v>430925.11874</v>
      </c>
      <c r="L399" s="247"/>
      <c r="M399" s="304">
        <f>H399/C399</f>
        <v>0.9842890631993871</v>
      </c>
      <c r="N399" s="194">
        <f>N6+N49+N52+N61+N74+N83+N91+N98+N114+N124+N129+N132+N171+N180+N189+N192+N235+N249+N268+N274+N280+N283+N291+N297+N301+N308+N313+N318+N323+N335+N389+N392</f>
        <v>519167.1312600001</v>
      </c>
      <c r="O399" s="195">
        <f>O6+O49+O52+O61+O74+O83+O91+O98+O114+O124+O129+O132+O171+O180+O189+O192+O235+O249+O268+O274+O280+O283+O291+O297+O301+O308+O313+O318+O323+O335+O389+O392</f>
        <v>7159.964</v>
      </c>
      <c r="P399" s="195">
        <f>P6+P49+P52+P61+P74+P83+P91+P98+P114+P124+P129+P132+P171+P180+P189+P192+P235+P249+P268+P274+P280+P283+P291+P297+P301+P308+P313+P318+P323+P335+P389+P392</f>
        <v>81311.60652</v>
      </c>
      <c r="Q399" s="102">
        <f>Q6+Q49+Q52+Q61+Q74+Q83+Q91+Q98+Q114+Q124+Q129+Q132+Q171+Q180+Q189+Q192+Q235+Q249+Q268+Q274+Q280+Q283+Q291+Q297+Q301+Q308+Q313+Q318+Q323+Q335+Q389+Q392</f>
        <v>430695.56074000004</v>
      </c>
      <c r="R399" s="247"/>
      <c r="S399" s="304">
        <f>N399/C399</f>
        <v>0.9838405914742013</v>
      </c>
    </row>
    <row r="400" spans="1:19" ht="30.75" customHeight="1" thickBot="1">
      <c r="A400" s="672"/>
      <c r="B400" s="202" t="s">
        <v>100</v>
      </c>
      <c r="C400" s="203">
        <f>C275</f>
        <v>6810.6939999999995</v>
      </c>
      <c r="D400" s="204"/>
      <c r="E400" s="205">
        <f>E275</f>
        <v>6810.6939999999995</v>
      </c>
      <c r="F400" s="200"/>
      <c r="G400" s="201"/>
      <c r="H400" s="203">
        <f>H275</f>
        <v>6810.6939999999995</v>
      </c>
      <c r="I400" s="204"/>
      <c r="J400" s="205">
        <f>J275</f>
        <v>6810.6939999999995</v>
      </c>
      <c r="K400" s="199"/>
      <c r="L400" s="279"/>
      <c r="M400" s="201"/>
      <c r="N400" s="203">
        <f>N275</f>
        <v>6810.6939999999995</v>
      </c>
      <c r="O400" s="204"/>
      <c r="P400" s="205">
        <f>P275</f>
        <v>6810.6939999999995</v>
      </c>
      <c r="Q400" s="199"/>
      <c r="R400" s="279"/>
      <c r="S400" s="294"/>
    </row>
    <row r="401" spans="1:19" ht="23.25" customHeight="1">
      <c r="A401" s="10"/>
      <c r="B401" s="567"/>
      <c r="C401" s="569"/>
      <c r="D401" s="568"/>
      <c r="E401" s="568"/>
      <c r="F401" s="568"/>
      <c r="G401" s="568"/>
      <c r="H401" s="569"/>
      <c r="I401" s="568"/>
      <c r="J401" s="568"/>
      <c r="K401" s="568"/>
      <c r="L401" s="568"/>
      <c r="M401" s="568"/>
      <c r="N401" s="569"/>
      <c r="O401" s="568"/>
      <c r="P401" s="568"/>
      <c r="Q401" s="568"/>
      <c r="R401" s="568"/>
      <c r="S401" s="246"/>
    </row>
    <row r="402" spans="1:19" ht="42.75" customHeight="1">
      <c r="A402" s="4"/>
      <c r="B402" s="674" t="s">
        <v>254</v>
      </c>
      <c r="C402" s="674"/>
      <c r="D402" s="674"/>
      <c r="E402" s="10"/>
      <c r="F402" s="5"/>
      <c r="G402" s="4"/>
      <c r="H402" s="4"/>
      <c r="I402" s="4"/>
      <c r="J402" s="4"/>
      <c r="K402" s="4"/>
      <c r="L402" s="13"/>
      <c r="M402" s="13"/>
      <c r="N402" s="4"/>
      <c r="O402" s="675" t="s">
        <v>255</v>
      </c>
      <c r="P402" s="675"/>
      <c r="Q402" s="675"/>
      <c r="R402" s="1"/>
      <c r="S402" s="1"/>
    </row>
    <row r="403" spans="1:19" ht="46.5" customHeight="1">
      <c r="A403" s="6"/>
      <c r="B403" s="13" t="s">
        <v>159</v>
      </c>
      <c r="C403" s="454"/>
      <c r="D403" s="4"/>
      <c r="E403" s="5"/>
      <c r="F403" s="11"/>
      <c r="G403" s="11"/>
      <c r="H403" s="454"/>
      <c r="I403" s="11"/>
      <c r="J403" s="4"/>
      <c r="K403" s="11"/>
      <c r="L403" s="11"/>
      <c r="M403" s="11"/>
      <c r="N403" s="455"/>
      <c r="O403" s="11"/>
      <c r="P403" s="2"/>
      <c r="Q403" s="1"/>
      <c r="R403" s="1"/>
      <c r="S403" s="1"/>
    </row>
    <row r="404" spans="1:19" ht="22.5" customHeight="1" hidden="1">
      <c r="A404" s="6"/>
      <c r="B404" s="4"/>
      <c r="C404" s="30"/>
      <c r="D404" s="4"/>
      <c r="E404" s="5"/>
      <c r="F404" s="11"/>
      <c r="G404" s="11"/>
      <c r="H404" s="11"/>
      <c r="I404" s="11"/>
      <c r="J404" s="13"/>
      <c r="K404" s="11"/>
      <c r="L404" s="11"/>
      <c r="M404" s="11"/>
      <c r="N404" s="11"/>
      <c r="O404" s="11"/>
      <c r="P404" s="2"/>
      <c r="Q404" s="1"/>
      <c r="R404" s="1"/>
      <c r="S404" s="1"/>
    </row>
    <row r="405" spans="1:19" ht="34.5" customHeight="1">
      <c r="A405" s="6"/>
      <c r="B405" s="674" t="s">
        <v>161</v>
      </c>
      <c r="C405" s="674"/>
      <c r="D405" s="674"/>
      <c r="E405" s="52"/>
      <c r="F405" s="11"/>
      <c r="G405" s="11"/>
      <c r="H405" s="11"/>
      <c r="I405" s="11"/>
      <c r="J405" s="4"/>
      <c r="K405" s="11"/>
      <c r="L405" s="11"/>
      <c r="M405" s="11"/>
      <c r="N405" s="11"/>
      <c r="O405" s="673" t="s">
        <v>162</v>
      </c>
      <c r="P405" s="673"/>
      <c r="Q405" s="673"/>
      <c r="R405" s="1"/>
      <c r="S405" s="1"/>
    </row>
    <row r="408" spans="5:18" ht="12">
      <c r="E408" s="519"/>
      <c r="F408" s="519"/>
      <c r="G408" s="519"/>
      <c r="I408" s="519"/>
      <c r="J408" s="519"/>
      <c r="K408" s="519"/>
      <c r="L408" s="519"/>
      <c r="M408" s="519"/>
      <c r="N408" s="519"/>
      <c r="O408" s="519"/>
      <c r="P408" s="519"/>
      <c r="Q408" s="519"/>
      <c r="R408" s="519"/>
    </row>
    <row r="409" spans="15:18" ht="12">
      <c r="O409" s="519"/>
      <c r="P409" s="519"/>
      <c r="Q409" s="519"/>
      <c r="R409" s="519"/>
    </row>
    <row r="411" ht="12">
      <c r="H411" s="31"/>
    </row>
    <row r="412" ht="12">
      <c r="H412" s="31"/>
    </row>
    <row r="413" ht="12">
      <c r="H413" s="31"/>
    </row>
    <row r="414" ht="12">
      <c r="H414" s="31"/>
    </row>
    <row r="417" ht="12">
      <c r="H417" s="31"/>
    </row>
  </sheetData>
  <sheetProtection/>
  <mergeCells count="19">
    <mergeCell ref="I3:L3"/>
    <mergeCell ref="M3:M4"/>
    <mergeCell ref="O3:R3"/>
    <mergeCell ref="S3:S4"/>
    <mergeCell ref="A399:A400"/>
    <mergeCell ref="O405:Q405"/>
    <mergeCell ref="B405:D405"/>
    <mergeCell ref="B402:D402"/>
    <mergeCell ref="O402:Q402"/>
    <mergeCell ref="A1:R1"/>
    <mergeCell ref="A2:A4"/>
    <mergeCell ref="B2:B4"/>
    <mergeCell ref="C2:G2"/>
    <mergeCell ref="N3:N4"/>
    <mergeCell ref="C3:C4"/>
    <mergeCell ref="D3:G3"/>
    <mergeCell ref="H3:H4"/>
    <mergeCell ref="H2:M2"/>
    <mergeCell ref="N2:S2"/>
  </mergeCells>
  <printOptions horizontalCentered="1"/>
  <pageMargins left="0" right="0" top="0.1968503937007874" bottom="0" header="0" footer="0"/>
  <pageSetup horizontalDpi="600" verticalDpi="600" orientation="landscape" paperSize="9" scale="85" r:id="rId1"/>
  <headerFooter alignWithMargins="0">
    <oddFooter>&amp;CСтраница &amp;P</oddFooter>
  </headerFooter>
  <rowBreaks count="2" manualBreakCount="2">
    <brk id="165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$</cp:lastModifiedBy>
  <cp:lastPrinted>2015-02-12T09:06:50Z</cp:lastPrinted>
  <dcterms:created xsi:type="dcterms:W3CDTF">2008-07-16T10:24:23Z</dcterms:created>
  <dcterms:modified xsi:type="dcterms:W3CDTF">2015-02-16T10:39:28Z</dcterms:modified>
  <cp:category/>
  <cp:version/>
  <cp:contentType/>
  <cp:contentStatus/>
</cp:coreProperties>
</file>