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0"/>
  </bookViews>
  <sheets>
    <sheet name="Отчет за 9 мес. 2015 г " sheetId="1" r:id="rId1"/>
  </sheets>
  <definedNames>
    <definedName name="_xlnm.Print_Titles" localSheetId="0">'Отчет за 9 мес. 2015 г '!$4:$6</definedName>
  </definedNames>
  <calcPr fullCalcOnLoad="1"/>
</workbook>
</file>

<file path=xl/sharedStrings.xml><?xml version="1.0" encoding="utf-8"?>
<sst xmlns="http://schemas.openxmlformats.org/spreadsheetml/2006/main" count="581" uniqueCount="378">
  <si>
    <t>«Капитальный ремонт инженерных сетей на территории Озерского городского округа» на 2014-2016 годы (УКСиБ)</t>
  </si>
  <si>
    <t>«Организация питания в муниципальных общеобразовательных организациях Озерского городского округа» на 2014 год и на плановый период до 2016 года» (УО)</t>
  </si>
  <si>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</si>
  <si>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</si>
  <si>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</si>
  <si>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Благоустройство береговой зоны пруда по пр. Карла Маркса</t>
  </si>
  <si>
    <t>Капитальный ремонт напорного коллектора Dу 700 мм в районе гаражей ВНИПИЭТ, г. Озерск</t>
  </si>
  <si>
    <t>16.1</t>
  </si>
  <si>
    <t>16.2</t>
  </si>
  <si>
    <t>Предоставление субсидий на организацию экскурсий, походов, сплавов, экспедиций, учебно-тренировочных сборов  с детьми и подростками. Организация работы археологической, геологической  и поисковой экспедиций</t>
  </si>
  <si>
    <t xml:space="preserve">Предоставление субсидий на организацию отдыха воспитанников МБОУ «Детский дом» в загородных лагерях </t>
  </si>
  <si>
    <t xml:space="preserve">Предоставление субсидий общеобразовательным организациям на организацию школьного питания </t>
  </si>
  <si>
    <t>«Разработка градостроительной документации на территории Озерского городского округа Челябинской области» на 2014-2016 годы (УАиГ)</t>
  </si>
  <si>
    <t>Предоставление субсидий на проведение муниципального конкурса педагогических работников образовательных учреждений, реализующих программы дошкольного, начального, основного, среднего общего образования, «Современные образовательные технологии» и выплата его победителям денежного поощрения в порядке, установленном приказом Управления образования</t>
  </si>
  <si>
    <t>Предоставление субсидий на проведение муниципальных смотров – конкурсов учебных кабинетов</t>
  </si>
  <si>
    <t>Развитие системы поддержки одаренных детей и талантливой молодежи</t>
  </si>
  <si>
    <t xml:space="preserve">Предоставление субсидий на проведение муниципального конкурса обучающихся муниципальных образовательных учреждений, реализующих программы начального, основного, среднего общего образования, «Ученик года» </t>
  </si>
  <si>
    <t>Предоставление субсидий на проведение образовательными учреждениями  дополнительного образования муниципальных массовых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</si>
  <si>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образовательных учреждений  дополнительного образования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эколого-биологической, технической, военно-патриотической направленностей 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</si>
  <si>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</si>
  <si>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Внедрение инновационных образовательных моделей и технологий</t>
  </si>
  <si>
    <t>Предоставление субсидий на организацию муниципального конкурса детских команд дошкольных образовательных учреждений по робототехнике</t>
  </si>
  <si>
    <t>Предоставление субсидий на создание, функционирование и развитие  Lego -центра «Детский сад – сад школа»</t>
  </si>
  <si>
    <t>Формирование здоровьесберегающих и безопасных условий организации образовательного процесса</t>
  </si>
  <si>
    <t>Предоставление субсидий на обеспечение комплексной безопасности образовательных учреждений. Проведение мероприятий по оснащению образовательных учреждений системой СКУД</t>
  </si>
  <si>
    <t>1.9</t>
  </si>
  <si>
    <t>Аналитическое и информационное сопровождение процессов модернизации образования</t>
  </si>
  <si>
    <t>Подготовка новостных и аналитических материалов о реализации муниципальной Программы развития образования в Озерском городском округе на 2014–2018 годы и их публикация в печатных и электронных средствах массовой информации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</si>
  <si>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</si>
  <si>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Оснащение теплового узла приборами учета тепловой энергии здания Управления КСиБ</t>
  </si>
  <si>
    <t xml:space="preserve">«Повышение безопасности дорожного движения на территории Озерского городского округа» на 2014 - 2016 годы   </t>
  </si>
  <si>
    <t xml:space="preserve">Организация работ по перемещению, хранению бесхозяйных автотранспортных средств </t>
  </si>
  <si>
    <t>30</t>
  </si>
  <si>
    <t>Проведение лекций, бесед  профилактического характера для молодежи</t>
  </si>
  <si>
    <t>Организация и проведение профилактических акций</t>
  </si>
  <si>
    <t>Организация и проведение спортивных мероприятий</t>
  </si>
  <si>
    <t>Изготовление печатной продукции, средств наглядной агитации по вопросам профилактики наркомании</t>
  </si>
  <si>
    <t>«Поддержка и развитие малого и среднего предпринимательства в Озерском городском округе» на 2014 год и на плановый период 2015 и 2016 годов» (ОРПиПР)</t>
  </si>
  <si>
    <t>Организация и проведение семинаров, курсов, тренингов по вопросам предпринимательской деятельности</t>
  </si>
  <si>
    <t>Предоставление субсидий субъектам малого и среднего предпринимательства на возмещение затрат по приобретению оборудования в целях создания и (или) развития, и (или) модернизации производства товаров (работ, услуг)</t>
  </si>
  <si>
    <t xml:space="preserve">«Молодежь Озерска» на 2014 год и на плановый период до 2016 года </t>
  </si>
  <si>
    <t>Организация и проведение молодежных  конкурсов, фестивалей, смотров, турниров, праздников, акций</t>
  </si>
  <si>
    <t>Организация участия молодежи Озерского городского округа, творческих коллективов в мероприятиях областного и Российского уровня</t>
  </si>
  <si>
    <t>Информационная поддержка субъектов малого и среднего предпринимательства</t>
  </si>
  <si>
    <t>6.1</t>
  </si>
  <si>
    <t>Начальник Управления по финансам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</si>
  <si>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</si>
  <si>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</si>
  <si>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</si>
  <si>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</si>
  <si>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</si>
  <si>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</si>
  <si>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</si>
  <si>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</si>
  <si>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</si>
  <si>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</si>
  <si>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</si>
  <si>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</si>
  <si>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</si>
  <si>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</si>
  <si>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</si>
  <si>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</si>
  <si>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</si>
  <si>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</si>
  <si>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</si>
  <si>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</si>
  <si>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</si>
  <si>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</si>
  <si>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</si>
  <si>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</si>
  <si>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</si>
  <si>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</si>
  <si>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</si>
  <si>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</si>
  <si>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</si>
  <si>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</si>
  <si>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</si>
  <si>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</si>
  <si>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</si>
  <si>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</si>
  <si>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</si>
  <si>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</si>
  <si>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</si>
  <si>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Подготовка и организация конкурсов и аукционов по продаже права на заключение договоров аренды земельных участков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</si>
  <si>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</si>
  <si>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</si>
  <si>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</si>
  <si>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</si>
  <si>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</si>
  <si>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</si>
  <si>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</si>
  <si>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</si>
  <si>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</si>
  <si>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</si>
  <si>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</si>
  <si>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</si>
  <si>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</si>
  <si>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21</t>
  </si>
  <si>
    <t>22</t>
  </si>
  <si>
    <t>23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</si>
  <si>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</si>
  <si>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</si>
  <si>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</si>
  <si>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</si>
  <si>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</si>
  <si>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</si>
  <si>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Администрация ОГО (Служба по делам молодежи)</t>
  </si>
  <si>
    <t>5.2</t>
  </si>
  <si>
    <t>2.3</t>
  </si>
  <si>
    <t>2.4</t>
  </si>
  <si>
    <t>1.8</t>
  </si>
  <si>
    <t>Отсыпка песком</t>
  </si>
  <si>
    <t>26</t>
  </si>
  <si>
    <t>Пляж "Колибри" (7500 кв.м.)</t>
  </si>
  <si>
    <t>№  п./п.</t>
  </si>
  <si>
    <t>Е.Б. Соловьева</t>
  </si>
  <si>
    <t>Начальник Управления экономики</t>
  </si>
  <si>
    <t>А.С. Алексеев</t>
  </si>
  <si>
    <t>Вырубка старовозрастных, больных и аварийных деревьев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</si>
  <si>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2014 - 2016 годы (ГО и ЧС)</t>
  </si>
  <si>
    <t xml:space="preserve">Создание и поддержание в работоспособном состоянии системы централизованного оповещения округа </t>
  </si>
  <si>
    <t>27</t>
  </si>
  <si>
    <t>Поставка и транспортировка природного газа для Мемориального комплекса «Вечный огонь»</t>
  </si>
  <si>
    <t>Приобретение музыкальных инструментов для МБОУ ДОД «ДМШ №1»</t>
  </si>
  <si>
    <t>Приобретение музыкальных инструментов для МБОУ ДОД «ДМШ №2»</t>
  </si>
  <si>
    <t>Приобретение музыкальных инструментов для МБОУ ДОД «ДШИ»</t>
  </si>
  <si>
    <t>«Оснащение музыкальными инструментами и сопутствующим оборудованием муниципальных бюджетных образовательных учреждений дополнительного образования детей в сфере культуры Озерского городского округа»  на 2014 год и плановый период 2015 - 2016 годов (УК)</t>
  </si>
  <si>
    <t>28</t>
  </si>
  <si>
    <t xml:space="preserve">«Поддержка одаренных детей, обучающихся в учреждениях дополнительного образования,
подведомственных Управлению культуры администрации Озерского городского округа» на 2014 год и плановый период 2015 - 2016 годов (УК)
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</si>
  <si>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</si>
  <si>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</si>
  <si>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</si>
  <si>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</si>
  <si>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</si>
  <si>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</si>
  <si>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</si>
  <si>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>Межбюд-жетные трансфер-ты из областно-го бюджета</t>
  </si>
  <si>
    <t>29</t>
  </si>
  <si>
    <t>«Повышение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Озерском городском округе Челябинской области» на 2014 - 2016 годы» (УИО)</t>
  </si>
  <si>
    <t>«Укрепление материально-технической базы учреждений культуры Озерского городского округа» на 2014 год и плановый период 2015 - 2016 годов (УК)</t>
  </si>
  <si>
    <t>«Доступное и комфортное жилье - гражданам России» в Озерском городском округе» на 2014 - 2015 годы - всего, в т.ч. по подпрограммам:</t>
  </si>
  <si>
    <t xml:space="preserve">Предоставление молодым семьям социальных выплат в форме свидетельств на приобретение жилья </t>
  </si>
  <si>
    <t>Приобретение благоустроенных жилых помещений для переселения граждан из аварийного жилищного фонда, выплата выкупной стоимости собственникам</t>
  </si>
  <si>
    <t xml:space="preserve">«Обустройство территории пляжей Озерского городского округа для организации досуга населения» на 2014 - 2016 годы  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</si>
  <si>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</si>
  <si>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</si>
  <si>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</si>
  <si>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</si>
  <si>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Приобретение медицинских аптечек, средств гигиены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</si>
  <si>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</si>
  <si>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</si>
  <si>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</si>
  <si>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</si>
  <si>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</si>
  <si>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</si>
  <si>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</si>
  <si>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</si>
  <si>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 xml:space="preserve">«Разграничение государственной собственности на землю и обустройство земель» на 2014-2016 годы (УИО) </t>
  </si>
  <si>
    <t xml:space="preserve">"Капитальный ремонт учреждений социальной сферы" Озерского городского округа на 2014 - 2016 годы </t>
  </si>
  <si>
    <t>Управление по физической культуре и спорту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</si>
  <si>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2014-2016 годы </t>
  </si>
  <si>
    <t>9</t>
  </si>
  <si>
    <t>Устройство противопожарных разрывов около поселка Бижеляк, железнодорожный разъезд, поселка Татыш, железнодорожная станция, деревни Селезни, поселка Метлино, поселка Новогорный</t>
  </si>
  <si>
    <t>Реконструкция школы №29, г. Озерск, ул. Музрукова, 34</t>
  </si>
  <si>
    <t>«Развитие муниципальной службы в Озерском городском округе Челябинской области» на 2014 - 2016 годы (ОКиМС)</t>
  </si>
  <si>
    <t>«Социальная поддержка населения Озерского городского округа» на 2014 год и плановый период 2015 - 2016 гг. (УСЗН)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</si>
  <si>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</si>
  <si>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</si>
  <si>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Предоставление ежемесячного денежного содержания</t>
  </si>
  <si>
    <t>Выплата социального пособия на погребение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</si>
  <si>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</si>
  <si>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</si>
  <si>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>Компенсация стоимости проездного билета для проезда на городском автомобильном транспорте общего пользования (ежемесячно)</t>
  </si>
  <si>
    <t xml:space="preserve">Предоставление поддержки общественным некоммерческим организациям в форме субсидий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</si>
  <si>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</si>
  <si>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 xml:space="preserve">Возмещение недополученных доходов организациям, оказывающим услуги по помывке граждан в общих отделениях коммунальных бань
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</si>
  <si>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</si>
  <si>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 xml:space="preserve">Выплата неработающим пенсионерам компенсации расходов на оздоровление в санаторно-курортных учреждениях </t>
  </si>
  <si>
    <t>«Развитие образования в Озерском городском округе» на 2014-2018 годы (УО)</t>
  </si>
  <si>
    <t>Развитие инфраструктуры образовательных учреждений</t>
  </si>
  <si>
    <t>Поддержка и развитие образовательных учреждений</t>
  </si>
  <si>
    <t>Предоставление субсидий на проведение муниципального конкурса «Лучший сайт образовательного учреждения Озерского городского округа»</t>
  </si>
  <si>
    <t>Предоставление субсидий на проведение муниципального конкурса "Информика"</t>
  </si>
  <si>
    <t xml:space="preserve">Обучение и повышение квалификации руководящих и педагогических работников образовательных учреждений </t>
  </si>
  <si>
    <t>Предоставление субсидий на  участие педагогических работников в областных семинарах по общеобразовательным программам дошкольного образования, отвечающим федеральным государственным требованиям к структуре основной общеобразовательной программы дошкольного образования</t>
  </si>
  <si>
    <t>Поддержка и развитие профессионального мастерства педагогических работников</t>
  </si>
  <si>
    <t>Предоставление субсидий на оказание единовременной материальной помощи молодым специалистам образовательных учреждений</t>
  </si>
  <si>
    <t xml:space="preserve">Предоставление субсидий на проведение муниципального конкурса «Педагог года» 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</si>
  <si>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</si>
  <si>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</si>
  <si>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 xml:space="preserve">Предоставление субсидий по итогам проведения муниципального конкурса «Лучший лагерь Озерска» на обновление материально-технической базы оздоровительных лагерей </t>
  </si>
  <si>
    <t xml:space="preserve">Предоставление субсидий на организацию отдыха детей в летних оздоровительных лагерях «Орленок», «Звездочка», «Отважных», отправку детей в трудовой лагерь «Приморский» </t>
  </si>
  <si>
    <t>Предоставление субсидий на организацию отдыха детей в летнем оздоровительном лагере «МБСЛШ им. Ю.А. Гагарина»</t>
  </si>
  <si>
    <t>Предоставление субсидий на организацию оздоровительных лагерей с дневным пребыванием детей на базе общеобразовательных учреждений</t>
  </si>
  <si>
    <t>Предоставление субсидий на организацию временных рабочих мест для подростков и молодежи, в том числе для детей из группы  риска (находящихся в трудной жизненной ситуации)</t>
  </si>
  <si>
    <t>Предоставление субсидий на организацию летнего отдыха одаренных детей и подростков с выездом в другие районы Челябинской области и субъекты РФ</t>
  </si>
  <si>
    <t>Проведение лабораторных исследований компонентов окружающей среды</t>
  </si>
  <si>
    <t>Ликвидации несанкционированных свалок на территории Озерского городского округа</t>
  </si>
  <si>
    <t>13.1</t>
  </si>
  <si>
    <t xml:space="preserve">Финансирование, утвержденное в программе                                                  на 2015 год (тыс.руб.)                                                </t>
  </si>
  <si>
    <t xml:space="preserve">Предоставление субсидий на развитие материально-технической базы дошкольных образовательных учреждений, развитие предметных лабораторий </t>
  </si>
  <si>
    <t>Предоставление субсидий на проведение иных конкурсов профессионального мастерства педагогических работников. Предоставление субсидий на денежное вознаграждение  педагогическим коллективам</t>
  </si>
  <si>
    <t xml:space="preserve">Поощрение обучающихся значком отличия Управления образования </t>
  </si>
  <si>
    <t>Приобретение и монтаж информационно-коммутационной подсистемы (центр обработки вызовов) и информационно-аналитической подсистемы (программно-аппаратный комплекс ЕДДС-112)</t>
  </si>
  <si>
    <t>Оснащение оборудованием учебных классов структурного подразделения МУ ПСС (Курсы ГО)</t>
  </si>
  <si>
    <t>Подготовка, размещение и распространение информационных материалов по основам безопасности и действиям в ЧС различного характера</t>
  </si>
  <si>
    <t>Ремонт объектов благоустройства территории эллинга в районе стоянки яхт  (устройство пандуса для спуска судов на воду) (яхт-клуб «Галс» и эллинг,                            ул. Архипова, 12) (1 объект)</t>
  </si>
  <si>
    <t>Обработка огнезащитным составом несущих металлических конструкции спорт, комплекс «Лидер» ул. Октябрьская, 9</t>
  </si>
  <si>
    <t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(УФКиС)</t>
  </si>
  <si>
    <t>Выборочный ремонт потолков и стен (4 этаж) (ул. Мендлеева,10)</t>
  </si>
  <si>
    <t>Ремонт женских душевых (1 этаж) (ул. Мендлеева,10)</t>
  </si>
  <si>
    <t>Ремонт мужских душевых комнат(1 этаж) (ул. Уральская,4)</t>
  </si>
  <si>
    <t>Разработка проекта Правил землепользования и застройки на территорию вне границ населенных пунктов Озерского городского округа</t>
  </si>
  <si>
    <t>Предоставление субсидий на проведение мероприятий, направленных на осуществление мер по энергосбережению. Проведение мероприятий направленных на осуществление мер по энергосбережению</t>
  </si>
  <si>
    <t>Проведение конференции педагогических работников городского округа</t>
  </si>
  <si>
    <t>Предоставление субсидий на обеспечение комплексной безопасности образовательных учреждений. Проведение мероприятий по антитеррористической защищенности образовательных учреждений (в т.ч установка видеонаблюдения)</t>
  </si>
  <si>
    <t>1.10</t>
  </si>
  <si>
    <t>Повышение квалификации по программе 72 и более часов</t>
  </si>
  <si>
    <t xml:space="preserve">Повышение квалификации на краткосрочных курсах </t>
  </si>
  <si>
    <t>Профессиональная переподготовка по 500 часовой программе</t>
  </si>
  <si>
    <t xml:space="preserve">Субсидия в целях возмещения затрат на проведение капитального ремонта общего имущества собственников помещений в многоквартирных домах, расположенных на территории Озерского городского округа 
Уплата взносов на капитальный ремонт общего имущества в многоквартирных домах, расположенных на территории Озерского городского округа, в части муниципального жилищного фонда
Субсидия в целях возмещения затрат на проведение капитального ремонта общего имущества собственников помещений в многоквартирных домах, расположенных на территории Озерского городского округа 
Уплата взносов на капитальный ремонт общего имущества в многоквартирных домах, расположенных на территории Озерского городского округа, в части муниципального жилищного фонда
</t>
  </si>
  <si>
    <t>в том числе остатки финансирования 2014 года</t>
  </si>
  <si>
    <t>Установка Доски почета</t>
  </si>
  <si>
    <t>Капитальный ремонт сетей наружного освещения</t>
  </si>
  <si>
    <t>Капитальноый ремонт и ремонт дворовых территорий многоквартирных домов, проездов к дворовым территориям многоквартирных домов Озерского городского округа</t>
  </si>
  <si>
    <t>Строительство теплосети ДУ-400 мм по ул.Строительной в г. Озерске</t>
  </si>
  <si>
    <t>Капитальный ремонт и реконструкция сетей наружного освещения на территории Озерского городского округа</t>
  </si>
  <si>
    <t>Реконструкция здания по пр.Ленина, 32Б под здание городского музея в г. Озерске</t>
  </si>
  <si>
    <t>Капитальный ремонт здания СК "Строитель" по ул.Кирова, 16 "А" в г. Озерске Челябинской области</t>
  </si>
  <si>
    <t>Устройство отвода ливневых сточных вод с территории в районе старого кладбища по ул.Октябрьской в г. Озерске (ПИР, СМР)</t>
  </si>
  <si>
    <t>Создание безопасных условий для движения пешеходов</t>
  </si>
  <si>
    <t>Ремонт пешеходного перехода по ул.Индустриальная, 3</t>
  </si>
  <si>
    <t>Ремонт пешеходного перехода на пересечении ул.8 Марта – ул.Железнодорожная</t>
  </si>
  <si>
    <t>Повышение безопасности дорожного движения</t>
  </si>
  <si>
    <t>Установка светофоров, включая организацию электроснабжения, на Т-образном перекрестке ул. Октябрьская и ул. Кыштымская г.Озерска, Челябинской области, в том числе  ПИРы</t>
  </si>
  <si>
    <t>2.6</t>
  </si>
  <si>
    <t>2.7</t>
  </si>
  <si>
    <t>2.8</t>
  </si>
  <si>
    <t>2.9</t>
  </si>
  <si>
    <t>2.10</t>
  </si>
  <si>
    <t>Замена существующих дорожных знаков  на знаки с повышенной яркостью (с флуоресцентным покрытием) на территории Озерского городского округа</t>
  </si>
  <si>
    <t>2.11</t>
  </si>
  <si>
    <t>Разработка сметной документации на ремонт входной группы здания – лестниц, крыльца, подпорной стенки МКУК «ЦБС»</t>
  </si>
  <si>
    <t>Ремонт входной группы здания – лестниц, крыльца, подпорной стенки МКУК «ЦБС»</t>
  </si>
  <si>
    <t>Ремонт санузлов с заменой сантехники МБУ ДК «Синегорье»</t>
  </si>
  <si>
    <t>Установка узла учета тепловой энергии в гараже ОТДиК "Наш дом"</t>
  </si>
  <si>
    <t>Замена счетчика тепловой энергии МБОУ ДОД "ДМШ №1"</t>
  </si>
  <si>
    <t xml:space="preserve">"Профилактика терроризма, минимизация и (или) ликвидация последствий проявлений терроризма и экстремизма на территории  Озерского городского округа" (УК) </t>
  </si>
  <si>
    <t>Приобретение стульев (70 шт.)  для МКУК «ЦБС»</t>
  </si>
  <si>
    <t>Замеры испытания электрический параметров силового и осветительного оборудования, электропроводок и кабелей здания МБОУ ДОД «ДМШ №2»</t>
  </si>
  <si>
    <t>Установка противопожарных дверей с нормируемым пределом огнестойкости МБОУ ДОД «ДМШ №2»</t>
  </si>
  <si>
    <t>Приобретение сертифицированных пожарных шкафов (18 шт.) МБУ «КДЦ»</t>
  </si>
  <si>
    <t>Изготовление листовок, памяток по тематике противодействия экстремизму. (МКУК «ЦБС»)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</si>
  <si>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(УК)</t>
  </si>
  <si>
    <t xml:space="preserve">Выполнение ремонтных работ зданий (помещений) МФЦ в г.Озерске 
</t>
  </si>
  <si>
    <t>Подпрограмма "Мероприятия по переселению граждан из жилищного фонда, признанного непригодным для проживания" (УИО)</t>
  </si>
  <si>
    <t>Проведение лекций, бесед  профилактического характера для молодежи по способам  противодействия распространению ВИЧ-СПИД</t>
  </si>
  <si>
    <t>Изготовление печатной продукции, средств наглядной агитации по вопросам противодействия распространению ВИЧ-СПИД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</si>
  <si>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2014 год и на плановый период 2015-2016 годов (УКСиБ)</t>
  </si>
  <si>
    <t>«Капитальный ремонт многоквартирных домов» на 2014 год и на плановый период до 2016 года (УЖКХ)</t>
  </si>
  <si>
    <t>"Сохранение и использование историко-культурного наследия Озерского городского округа" на 2014 год и плановый период 2015 - 2016 годов (УКСиБ)</t>
  </si>
  <si>
    <t>8.1</t>
  </si>
  <si>
    <t>8.2</t>
  </si>
  <si>
    <t>11.1</t>
  </si>
  <si>
    <t>11.2</t>
  </si>
  <si>
    <t>15.1</t>
  </si>
  <si>
    <t>15.2</t>
  </si>
  <si>
    <t>15.3</t>
  </si>
  <si>
    <t>15.4</t>
  </si>
  <si>
    <t>27.1</t>
  </si>
  <si>
    <t>27.2</t>
  </si>
  <si>
    <t>27.3</t>
  </si>
  <si>
    <t>31</t>
  </si>
  <si>
    <t>Обеспечение деятельности добровольного общественного объединения правоохранительной направленности «Озерская народная дружина»</t>
  </si>
  <si>
    <t>Изготовление и размещение в средствах массовой информации видеороликов по вопросам противодействия преступлениям и правонарушениям</t>
  </si>
  <si>
    <t>Изготовление и приобретение средств наглядной агитации (плакатов) по вопросам противодействия преступлениям и правонарушениям</t>
  </si>
  <si>
    <t>Управление образования</t>
  </si>
  <si>
    <t>13.2</t>
  </si>
  <si>
    <t>Проведение спартакиады по военно-прикладным видам спорта среди допризывной молодежи</t>
  </si>
  <si>
    <t xml:space="preserve">реализации муниципальных программ Озерского городского округа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</si>
  <si>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</si>
  <si>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>«Профилактика преступлений и правонарушений на территории Озерского городского округа» на 2015 год и на плановый период 2016 и 2017 годов (Администрация ОГО (Служба по безопасности)</t>
  </si>
  <si>
    <t xml:space="preserve">в том числе остатки финансирования 2014 года </t>
  </si>
  <si>
    <t xml:space="preserve">Монтаж пожарной сигнализации на складах МКУ «УКС ОГО» улица Кыштымская, 48 
</t>
  </si>
  <si>
    <t xml:space="preserve">Монтаж пожарной сигнализации в здании МКУ «УКС ОГО» улица Кыштымская, 50 
</t>
  </si>
  <si>
    <t xml:space="preserve">Предоставление субсидий субъектам малого и среднего предпринимательства на возмещение затрат на уплату процентов по кредитам </t>
  </si>
  <si>
    <t xml:space="preserve">Предоставление субсидий субъектам малого и среднего предпринимательства на возмещение затрат на уплату первого взноса (аванса) по договорам лизинга </t>
  </si>
  <si>
    <t>Изготовление каталога промышленных предприятий Озерского городского округа</t>
  </si>
  <si>
    <t>5.3</t>
  </si>
  <si>
    <t>6.3</t>
  </si>
  <si>
    <t>13.3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</si>
  <si>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 (в т.ч составление проектно-сметной документации и проведение экспертизы)</t>
  </si>
  <si>
    <t>Предоставление субсидий на развитие городской образовательной информационной системы, интегрированной в областное образовательное пространство, аттестация компьютерного оборудования, Предоставление субсидий на оснащение (оборудование) пунктов проведения государственной итоговой аттестации обучающихся в форме единого государственного экзамена</t>
  </si>
  <si>
    <t>Предоставление субсидии на иные цели  для проведения мероприятий по созданию условий в общеобразовательных организациях для инклюзивного образования детей-инвалидов</t>
  </si>
  <si>
    <t>Предоставление субсидий на обеспечение комплексной безопасности (в т.ч составление проектно-сметной документации по реконструкции детских пришкольных площадок, мероприятия по противопожарной защищенности)</t>
  </si>
  <si>
    <t>Развитие инфраструктуры и материально-технической базы Управления образования</t>
  </si>
  <si>
    <t>Приобретение автотранспортных средств</t>
  </si>
  <si>
    <t>Строительство газопровода среднего давления от ГРС-2 до деревни Новая Теча Озерского городского округа Челябинской области</t>
  </si>
  <si>
    <t>Управление социальной защиты населения</t>
  </si>
  <si>
    <t>Предоставление субсидий на приобретение игрового оборудования для воспитанников МБОУ "Детский дом"</t>
  </si>
  <si>
    <t>Предоставление субсидий на выплату специальных денежных поощрений (стипендия) лицам, проявившим выдающиеся способности</t>
  </si>
  <si>
    <t>Ремонт мужских душевых (подвал) (ул. Мендлеева,10)</t>
  </si>
  <si>
    <t xml:space="preserve">за 9 месяцев 2015 года </t>
  </si>
  <si>
    <t>Устройство пешеходного перехода по ул. Семенова в районе шк. № 29</t>
  </si>
  <si>
    <t>Устройство пешеходного перехода по ул. Матросова в районе шк. № 25</t>
  </si>
  <si>
    <t xml:space="preserve">Ремонт пешеходного перехода на перекрестке ул. Железнодорожная и ул. Аргаяшская в пос. Новогорный </t>
  </si>
  <si>
    <t>Устройство искусственной неровности на нерегулируемом переходе по пр. К.М., 8</t>
  </si>
  <si>
    <t>Устройство искусственной неровности на нерегулируемом переходе по пр. К.М., 20</t>
  </si>
  <si>
    <t>Устройство искусственной неровности на нерегулируемом переходе по ул. Уральская, 15</t>
  </si>
  <si>
    <t>Устройство искусственной неровности на нерегулируемом переходе по ул. Дзержинского, 53</t>
  </si>
  <si>
    <t>Устройство искусственной неровности на нерегулируемом переходе по ул. Герцена, 12</t>
  </si>
  <si>
    <t>Устройство искусственной неровности на нерегулируемом переходе по ул. Советская, 43</t>
  </si>
  <si>
    <t>Устройство искусственной неровности на нерегулируемом переходе по ул. ул.8 Марта, 6</t>
  </si>
  <si>
    <t>Устройство искусственной неровности на нерегулируемом переходе по ул.Театральная, 7</t>
  </si>
  <si>
    <t>Установка дорожных знаков индивидуального проектирования 6.10.1 "Указатель направлений" на пересечении Озерского шоссе и Татышского шоссе</t>
  </si>
  <si>
    <t>2.12</t>
  </si>
  <si>
    <t>Монтаж железобетонных дорожных ограждений (полусфер) по ул. Жданова</t>
  </si>
  <si>
    <t xml:space="preserve">валка деревьев на  дворовой территории  многоквартирных жилых домов по адресам: </t>
  </si>
  <si>
    <t>Субсидия из бюджета Озерского городского округа Челябинской области в целях возмещения затрат на капитальный ремонт, ремонт и устройство объектов, предназначенных для обслуживания и эксплуатации многоквартирных домов, элементов озеленения и благоустройства дворовых территорий, входящих в состав общего имущества многоквартирных домов Озерского городского округа, в т.ч.:</t>
  </si>
  <si>
    <t>г. Озерск, ул. Космонавтов, 7</t>
  </si>
  <si>
    <t>г. Озерск, ул. Музрукова, 41</t>
  </si>
  <si>
    <t xml:space="preserve">валка деревьев и кустарников на дворовой территории  многоквартирного жилого дома  по ул. Октябрьская, 10 </t>
  </si>
  <si>
    <t>4.3</t>
  </si>
  <si>
    <t xml:space="preserve">капитальный ремонт ступеней на дворовой территории  многоквартирного жилого дома по ул. Музрукова, 41 </t>
  </si>
  <si>
    <t>4.4</t>
  </si>
  <si>
    <t>устройство дополнительных автопарковочных мест на дворовой территории  многоквартирного жилого дома по ул. Музрукова, 41</t>
  </si>
  <si>
    <t>4.5</t>
  </si>
  <si>
    <t>капитальный ремонт дворового проезда на дворовой территории  многоквартирного жилого дома по ул. Октябрьская, 10</t>
  </si>
  <si>
    <t>4.6</t>
  </si>
  <si>
    <t>устройство коллективной автостоянки на дворовой территории  многоквартирного жилого дома по ул. Космонавтов, 23</t>
  </si>
  <si>
    <t xml:space="preserve">ул. Менделеева, 3 - ремонт существующего асфальтобетонного покрытия проезда </t>
  </si>
  <si>
    <t>4.7</t>
  </si>
  <si>
    <t>4.8</t>
  </si>
  <si>
    <t>благоустройство территории с установкой игрового и спортивного оборудования, устройством автостоянкина на дворовой территории  многоквартирного жилого дома  по б. Луначарского, 23</t>
  </si>
  <si>
    <t>4.9</t>
  </si>
  <si>
    <t>Установка детского игрового оборудования на придомовых территориях жилых домов - всего, в том числе:</t>
  </si>
  <si>
    <t xml:space="preserve">г. Озерск, пр. Ленина, 76  </t>
  </si>
  <si>
    <t xml:space="preserve">г. Озерск, ул. Свердлова, 45, 47 </t>
  </si>
  <si>
    <t>г. Озерск, ул. Строительная, 18</t>
  </si>
  <si>
    <t>г. Озерск, ул. Калинина, 9</t>
  </si>
  <si>
    <t>г. Озерск, ул. Дзержинского, 50</t>
  </si>
  <si>
    <t>г. Озерск, пр. Карла Маркса, 16</t>
  </si>
  <si>
    <t>пос. Метлино, ул. Шолохова, 20</t>
  </si>
  <si>
    <t>пос. Новогорный, ул. Октябрьская, 17</t>
  </si>
  <si>
    <t>Подпрограмма "Модернизация объектов коммунальной инфраструктуры" (УКСиБ)</t>
  </si>
  <si>
    <t xml:space="preserve">"Благоустройство Озерского городского округа" на 2014 год и на плановый период до 2015-2016 г.г. </t>
  </si>
  <si>
    <t>17.1</t>
  </si>
  <si>
    <t>17.2</t>
  </si>
  <si>
    <t>Устройство площадки для мусорного контейнера Уральская,3</t>
  </si>
  <si>
    <t>Замена горизонтального участка канализации (ул. Уральская,7)</t>
  </si>
  <si>
    <t>Изготовление и установка аншлага (1 шт.)</t>
  </si>
  <si>
    <t>Субсидия на организацию участия молодежи Озерского городского округа, творческих коллективов в мероприятиях областного и Российского уровня (МБУ ДО "ДТДиМ")</t>
  </si>
  <si>
    <t>Разработка проектов планировок территории Озерска, поселка Новогорный, поселка Метлино</t>
  </si>
  <si>
    <t>Пересчет пространственных данных ГИС "ИнГео" из местной системы координат города Озерска в систему координат Челябинской обласчти МСК-74</t>
  </si>
  <si>
    <t>Замена осветительного оборудования в классах первого этажа;  в мастерских преподавателей, в подсобных помещениях на первом и втором этаже (74 светодиодных потолочных светильника, 6 светильников (таблетка)) в здании МБОУ ДОД «ДХШ</t>
  </si>
  <si>
    <t>Ремонт кровли (смена обрешетки, ремонт отдельных мест покрытия, ремонт слуховых окон) в здании МБОУ ДОД «ДХШ»</t>
  </si>
  <si>
    <t>Ремонт фасада (демонтаж деревянных конструкций 4 веранд, кирпичная кладка стен на верандах,  установка новых оконных блоков, дверных блоков, ремонт и восстановление стыков наружных стеновых панелей) в здании МБОУ ДОД «ДХШ»</t>
  </si>
  <si>
    <t>Замена дверных блоков на противопожарные (3 шт.) в здании МБОУ ДОД «ДХШ</t>
  </si>
  <si>
    <t>Замена напольного покрытия на путях эвакуации первого этажа и коридора второго этажа на керамический гранит неполированный в здании МБОУ ДОД «ДХШ»</t>
  </si>
  <si>
    <t>Замена дверей на путях эвакуации и складских помещениях (в классах и подсобных помещениях первого и второго этажа (17 шт. одностворчатых и 4 шт.двухстворчатые) в здании МБОУ ДОД «ДХШ»</t>
  </si>
  <si>
    <t>Ремонт внутренней отделки (в учебных классах первого и второго этажа, вспомогательных помещений, укладка линолеума, окрашивание стен, потолков) в здании МБОУ ДОД «ДХШ»</t>
  </si>
  <si>
    <t>Ремонт помещений веранд (2 веранды на первом этаже, 2 веранды на втором этаже, окрашивание стен, потолков) в здании МБОУ ДОД «ДХШ»</t>
  </si>
  <si>
    <t>Огнезащитная обработка деревянных конструкций чердачного помещения и элементов кровли МБОУ ДОД «ДШИ»</t>
  </si>
  <si>
    <t>Замена покрытия стен на путях эвакуации негорючими материалами МБОУ ДОД «ДШИ»</t>
  </si>
  <si>
    <t>Субсидия на организацию и проведение  мероприятия посвященного 70-летию строительных организаций Озерского городского округа (МБУ "КДЦ")</t>
  </si>
  <si>
    <t>Размещение в средствах массовой информации статей о мероприятиях, проводимых в рамках противодействия экстремизму. (МКУК «ЦБС»)</t>
  </si>
  <si>
    <t xml:space="preserve">«Противодействие распространению ВИЧ-СПИД в Озерском городском округе» на 2015 год и на плановый период 2016-2017 годов (УФКиС)
</t>
  </si>
  <si>
    <t>Установка противопожарных дверей с нормируемым пределом огнестойкости Яхт-клуб «Галс» 
ул. Архипова,12</t>
  </si>
  <si>
    <t>Установка противопожарных дверей с нормируемым пределом огнестойкости Стадион «Строитель» с подтрибунными помещениями по ул. Кирова, 16а, сооружение 1</t>
  </si>
  <si>
    <t>Установка противопожарных дверей с нормируемым пределом огнестойкости здания и стадион «Авангард» ул. Трудящихся, 20</t>
  </si>
  <si>
    <t>Установка противопожарных дверей с нормируемым пределом огнестойкости. Оздоровительный комплекс «Парус» ул. Набережная, 51а</t>
  </si>
  <si>
    <t>Обработка огнезащитным составом несущих металлических конструкций (3 этап) Спортивный комплекс пос. Новогорный ул. Энергетиков</t>
  </si>
  <si>
    <t>Установка противопожарных дверей с нормируемым пределом огнестойкости, С/к «Олимп», 
Матросова, 34</t>
  </si>
  <si>
    <t>Установка противопожарных дверей с нормируемым пределом огнестойкости, гараж на 3 автомобиля, Озерское шоссе, 3б</t>
  </si>
  <si>
    <t>Установка системы видеонаблюдения по наружному периметру здания МБОУ ДОД "ДХШ"</t>
  </si>
  <si>
    <t>Государственная поверка узлов учета энергоресурсов в зданиях структурных подразделений МБУ «КДЦ» ДК «Маяк», ДК «Строитель и Новогорненского филиала МБУ «КДЦ» - ДК «Энергетик»</t>
  </si>
  <si>
    <t>«Организация летнего отдыха, оздоровления, занятости детей и подростков Озерского городского округа» на 2014 год и на плановый период до 2016 года (УО)</t>
  </si>
  <si>
    <t>"Оздоровление экологической обстановки на территории Озерского городского округа" на 2014 год и на плановый период до 2016 года (Администрация ОГО (Отдел охраны окружающей среды))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</si>
</sst>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  <numFmt numFmtId="178" formatCode="#,##0.0000"/>
    <numFmt numFmtId="179" formatCode="#,##0.00000"/>
    <numFmt numFmtId="180" formatCode="#,##0.0"/>
    <numFmt numFmtId="181" formatCode="0.000%"/>
    <numFmt numFmtId="182" formatCode="0.0000%"/>
    <numFmt numFmtId="183" formatCode="0.0%"/>
    <numFmt numFmtId="184" formatCode="#,##0.000000"/>
    <numFmt numFmtId="185" formatCode="#,##0.0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9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4" borderId="14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6" fillId="24" borderId="10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24" borderId="10" xfId="55" applyFont="1" applyFill="1" applyBorder="1" applyAlignment="1">
      <alignment vertical="center" wrapText="1"/>
      <protection/>
    </xf>
    <xf numFmtId="0" fontId="6" fillId="24" borderId="13" xfId="55" applyFont="1" applyFill="1" applyBorder="1" applyAlignment="1">
      <alignment vertical="center" wrapText="1"/>
      <protection/>
    </xf>
    <xf numFmtId="49" fontId="7" fillId="0" borderId="14" xfId="54" applyNumberFormat="1" applyFont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vertical="center" wrapText="1"/>
      <protection/>
    </xf>
    <xf numFmtId="0" fontId="6" fillId="24" borderId="11" xfId="54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24" borderId="11" xfId="55" applyFont="1" applyFill="1" applyBorder="1" applyAlignment="1">
      <alignment vertical="center" wrapText="1"/>
      <protection/>
    </xf>
    <xf numFmtId="0" fontId="11" fillId="24" borderId="16" xfId="55" applyFont="1" applyFill="1" applyBorder="1" applyAlignment="1">
      <alignment horizontal="left" vertical="center" wrapText="1"/>
      <protection/>
    </xf>
    <xf numFmtId="0" fontId="6" fillId="24" borderId="10" xfId="55" applyFont="1" applyFill="1" applyBorder="1" applyAlignment="1">
      <alignment horizontal="left" vertical="center" wrapText="1"/>
      <protection/>
    </xf>
    <xf numFmtId="0" fontId="11" fillId="24" borderId="10" xfId="55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76" fontId="9" fillId="24" borderId="21" xfId="0" applyNumberFormat="1" applyFont="1" applyFill="1" applyBorder="1" applyAlignment="1">
      <alignment horizontal="center" vertical="center"/>
    </xf>
    <xf numFmtId="176" fontId="9" fillId="24" borderId="22" xfId="0" applyNumberFormat="1" applyFont="1" applyFill="1" applyBorder="1" applyAlignment="1">
      <alignment horizontal="center" vertical="center"/>
    </xf>
    <xf numFmtId="176" fontId="9" fillId="24" borderId="23" xfId="0" applyNumberFormat="1" applyFont="1" applyFill="1" applyBorder="1" applyAlignment="1">
      <alignment horizontal="center" vertical="center"/>
    </xf>
    <xf numFmtId="0" fontId="6" fillId="24" borderId="24" xfId="55" applyFont="1" applyFill="1" applyBorder="1" applyAlignment="1">
      <alignment vertical="center" wrapText="1"/>
      <protection/>
    </xf>
    <xf numFmtId="176" fontId="6" fillId="24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176" fontId="6" fillId="24" borderId="28" xfId="0" applyNumberFormat="1" applyFont="1" applyFill="1" applyBorder="1" applyAlignment="1">
      <alignment horizontal="center" vertical="center"/>
    </xf>
    <xf numFmtId="176" fontId="6" fillId="24" borderId="2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14" xfId="54" applyFont="1" applyBorder="1" applyAlignment="1">
      <alignment horizontal="center" vertical="center" wrapText="1"/>
      <protection/>
    </xf>
    <xf numFmtId="176" fontId="6" fillId="24" borderId="18" xfId="54" applyNumberFormat="1" applyFont="1" applyFill="1" applyBorder="1" applyAlignment="1">
      <alignment horizontal="center" vertical="center" wrapText="1"/>
      <protection/>
    </xf>
    <xf numFmtId="176" fontId="6" fillId="24" borderId="29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2" fontId="32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5" fillId="24" borderId="16" xfId="54" applyFont="1" applyFill="1" applyBorder="1" applyAlignment="1">
      <alignment horizontal="center" vertical="center"/>
      <protection/>
    </xf>
    <xf numFmtId="176" fontId="6" fillId="24" borderId="30" xfId="0" applyNumberFormat="1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  <protection/>
    </xf>
    <xf numFmtId="176" fontId="6" fillId="24" borderId="28" xfId="54" applyNumberFormat="1" applyFont="1" applyFill="1" applyBorder="1" applyAlignment="1">
      <alignment horizontal="center" vertical="center" wrapText="1"/>
      <protection/>
    </xf>
    <xf numFmtId="49" fontId="6" fillId="24" borderId="11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vertical="center" wrapText="1"/>
      <protection/>
    </xf>
    <xf numFmtId="49" fontId="6" fillId="0" borderId="26" xfId="54" applyNumberFormat="1" applyFont="1" applyBorder="1" applyAlignment="1">
      <alignment horizontal="center" vertical="center" wrapText="1"/>
      <protection/>
    </xf>
    <xf numFmtId="176" fontId="9" fillId="24" borderId="23" xfId="54" applyNumberFormat="1" applyFont="1" applyFill="1" applyBorder="1" applyAlignment="1">
      <alignment horizontal="center" vertical="center" wrapText="1"/>
      <protection/>
    </xf>
    <xf numFmtId="176" fontId="9" fillId="24" borderId="28" xfId="54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24" borderId="20" xfId="55" applyFont="1" applyFill="1" applyBorder="1" applyAlignment="1">
      <alignment vertical="center" wrapText="1"/>
      <protection/>
    </xf>
    <xf numFmtId="176" fontId="6" fillId="24" borderId="3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6" fillId="24" borderId="10" xfId="55" applyFont="1" applyFill="1" applyBorder="1" applyAlignment="1">
      <alignment horizontal="left" vertical="distributed" wrapText="1"/>
      <protection/>
    </xf>
    <xf numFmtId="0" fontId="6" fillId="0" borderId="0" xfId="0" applyFont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32" fillId="0" borderId="24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176" fontId="12" fillId="24" borderId="32" xfId="0" applyNumberFormat="1" applyFont="1" applyFill="1" applyBorder="1" applyAlignment="1">
      <alignment horizontal="center" vertical="center" wrapText="1"/>
    </xf>
    <xf numFmtId="176" fontId="12" fillId="24" borderId="33" xfId="54" applyNumberFormat="1" applyFont="1" applyFill="1" applyBorder="1" applyAlignment="1">
      <alignment horizontal="center" vertical="center" wrapText="1"/>
      <protection/>
    </xf>
    <xf numFmtId="176" fontId="12" fillId="24" borderId="18" xfId="54" applyNumberFormat="1" applyFont="1" applyFill="1" applyBorder="1" applyAlignment="1">
      <alignment horizontal="center" vertical="center" wrapText="1"/>
      <protection/>
    </xf>
    <xf numFmtId="176" fontId="9" fillId="24" borderId="21" xfId="54" applyNumberFormat="1" applyFont="1" applyFill="1" applyBorder="1" applyAlignment="1">
      <alignment horizontal="center" vertical="center" wrapText="1"/>
      <protection/>
    </xf>
    <xf numFmtId="176" fontId="9" fillId="24" borderId="22" xfId="54" applyNumberFormat="1" applyFont="1" applyFill="1" applyBorder="1" applyAlignment="1">
      <alignment horizontal="center" vertical="center" wrapText="1"/>
      <protection/>
    </xf>
    <xf numFmtId="176" fontId="6" fillId="24" borderId="32" xfId="0" applyNumberFormat="1" applyFont="1" applyFill="1" applyBorder="1" applyAlignment="1">
      <alignment horizontal="center" vertical="center" wrapText="1"/>
    </xf>
    <xf numFmtId="176" fontId="6" fillId="24" borderId="34" xfId="0" applyNumberFormat="1" applyFont="1" applyFill="1" applyBorder="1" applyAlignment="1">
      <alignment horizontal="center" vertical="center" wrapText="1"/>
    </xf>
    <xf numFmtId="176" fontId="12" fillId="24" borderId="32" xfId="54" applyNumberFormat="1" applyFont="1" applyFill="1" applyBorder="1" applyAlignment="1">
      <alignment horizontal="center" vertical="center" wrapText="1"/>
      <protection/>
    </xf>
    <xf numFmtId="176" fontId="6" fillId="24" borderId="35" xfId="54" applyNumberFormat="1" applyFont="1" applyFill="1" applyBorder="1" applyAlignment="1">
      <alignment horizontal="center" vertical="center" wrapText="1"/>
      <protection/>
    </xf>
    <xf numFmtId="176" fontId="11" fillId="24" borderId="36" xfId="54" applyNumberFormat="1" applyFont="1" applyFill="1" applyBorder="1" applyAlignment="1">
      <alignment horizontal="center" vertical="center" wrapText="1"/>
      <protection/>
    </xf>
    <xf numFmtId="176" fontId="6" fillId="24" borderId="37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176" fontId="12" fillId="24" borderId="38" xfId="54" applyNumberFormat="1" applyFont="1" applyFill="1" applyBorder="1" applyAlignment="1">
      <alignment horizontal="center" vertical="center" wrapText="1"/>
      <protection/>
    </xf>
    <xf numFmtId="176" fontId="12" fillId="24" borderId="25" xfId="54" applyNumberFormat="1" applyFont="1" applyFill="1" applyBorder="1" applyAlignment="1">
      <alignment horizontal="center" vertical="center" wrapText="1"/>
      <protection/>
    </xf>
    <xf numFmtId="176" fontId="6" fillId="24" borderId="32" xfId="54" applyNumberFormat="1" applyFont="1" applyFill="1" applyBorder="1" applyAlignment="1">
      <alignment horizontal="center" vertical="center" wrapText="1"/>
      <protection/>
    </xf>
    <xf numFmtId="176" fontId="12" fillId="24" borderId="39" xfId="54" applyNumberFormat="1" applyFont="1" applyFill="1" applyBorder="1" applyAlignment="1">
      <alignment horizontal="center" vertical="center" wrapText="1"/>
      <protection/>
    </xf>
    <xf numFmtId="176" fontId="6" fillId="24" borderId="18" xfId="0" applyNumberFormat="1" applyFont="1" applyFill="1" applyBorder="1" applyAlignment="1">
      <alignment horizontal="center" vertical="center"/>
    </xf>
    <xf numFmtId="176" fontId="9" fillId="24" borderId="40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76" fontId="6" fillId="24" borderId="17" xfId="0" applyNumberFormat="1" applyFont="1" applyFill="1" applyBorder="1" applyAlignment="1">
      <alignment horizontal="center" vertical="center"/>
    </xf>
    <xf numFmtId="176" fontId="6" fillId="24" borderId="41" xfId="0" applyNumberFormat="1" applyFont="1" applyFill="1" applyBorder="1" applyAlignment="1">
      <alignment horizontal="center" vertical="center"/>
    </xf>
    <xf numFmtId="176" fontId="6" fillId="24" borderId="23" xfId="0" applyNumberFormat="1" applyFont="1" applyFill="1" applyBorder="1" applyAlignment="1">
      <alignment horizontal="center" vertical="center"/>
    </xf>
    <xf numFmtId="176" fontId="12" fillId="24" borderId="42" xfId="0" applyNumberFormat="1" applyFont="1" applyFill="1" applyBorder="1" applyAlignment="1">
      <alignment horizontal="center" vertical="center"/>
    </xf>
    <xf numFmtId="176" fontId="9" fillId="24" borderId="43" xfId="0" applyNumberFormat="1" applyFont="1" applyFill="1" applyBorder="1" applyAlignment="1">
      <alignment horizontal="center" vertical="center"/>
    </xf>
    <xf numFmtId="176" fontId="6" fillId="24" borderId="32" xfId="0" applyNumberFormat="1" applyFont="1" applyFill="1" applyBorder="1" applyAlignment="1">
      <alignment horizontal="center" vertical="center"/>
    </xf>
    <xf numFmtId="176" fontId="6" fillId="24" borderId="42" xfId="0" applyNumberFormat="1" applyFont="1" applyFill="1" applyBorder="1" applyAlignment="1">
      <alignment horizontal="center" vertical="center"/>
    </xf>
    <xf numFmtId="176" fontId="6" fillId="24" borderId="43" xfId="0" applyNumberFormat="1" applyFont="1" applyFill="1" applyBorder="1" applyAlignment="1">
      <alignment horizontal="center" vertical="center"/>
    </xf>
    <xf numFmtId="176" fontId="6" fillId="24" borderId="44" xfId="0" applyNumberFormat="1" applyFont="1" applyFill="1" applyBorder="1" applyAlignment="1">
      <alignment horizontal="center" vertical="center" wrapText="1"/>
    </xf>
    <xf numFmtId="176" fontId="6" fillId="24" borderId="29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176" fontId="6" fillId="24" borderId="18" xfId="0" applyNumberFormat="1" applyFont="1" applyFill="1" applyBorder="1" applyAlignment="1">
      <alignment horizontal="center" vertical="center" wrapText="1"/>
    </xf>
    <xf numFmtId="176" fontId="6" fillId="24" borderId="18" xfId="54" applyNumberFormat="1" applyFont="1" applyFill="1" applyBorder="1" applyAlignment="1">
      <alignment horizontal="center" vertical="center"/>
      <protection/>
    </xf>
    <xf numFmtId="176" fontId="6" fillId="24" borderId="28" xfId="0" applyNumberFormat="1" applyFont="1" applyFill="1" applyBorder="1" applyAlignment="1">
      <alignment horizontal="center" vertical="center" wrapText="1"/>
    </xf>
    <xf numFmtId="176" fontId="9" fillId="24" borderId="21" xfId="0" applyNumberFormat="1" applyFont="1" applyFill="1" applyBorder="1" applyAlignment="1">
      <alignment horizontal="center" vertical="center" wrapText="1"/>
    </xf>
    <xf numFmtId="176" fontId="9" fillId="24" borderId="22" xfId="0" applyNumberFormat="1" applyFont="1" applyFill="1" applyBorder="1" applyAlignment="1">
      <alignment horizontal="center" vertical="center" wrapText="1"/>
    </xf>
    <xf numFmtId="176" fontId="9" fillId="24" borderId="40" xfId="0" applyNumberFormat="1" applyFont="1" applyFill="1" applyBorder="1" applyAlignment="1">
      <alignment horizontal="center" vertical="center" wrapText="1"/>
    </xf>
    <xf numFmtId="176" fontId="6" fillId="24" borderId="23" xfId="0" applyNumberFormat="1" applyFont="1" applyFill="1" applyBorder="1" applyAlignment="1">
      <alignment horizontal="center" vertical="center" wrapText="1"/>
    </xf>
    <xf numFmtId="176" fontId="6" fillId="24" borderId="25" xfId="0" applyNumberFormat="1" applyFont="1" applyFill="1" applyBorder="1" applyAlignment="1">
      <alignment horizontal="center" vertical="center" wrapText="1"/>
    </xf>
    <xf numFmtId="176" fontId="6" fillId="24" borderId="25" xfId="54" applyNumberFormat="1" applyFont="1" applyFill="1" applyBorder="1" applyAlignment="1">
      <alignment horizontal="center" vertical="center"/>
      <protection/>
    </xf>
    <xf numFmtId="176" fontId="6" fillId="24" borderId="39" xfId="0" applyNumberFormat="1" applyFont="1" applyFill="1" applyBorder="1" applyAlignment="1">
      <alignment horizontal="center" vertical="center" wrapText="1"/>
    </xf>
    <xf numFmtId="176" fontId="6" fillId="24" borderId="42" xfId="0" applyNumberFormat="1" applyFont="1" applyFill="1" applyBorder="1" applyAlignment="1">
      <alignment horizontal="center" vertical="center" wrapText="1"/>
    </xf>
    <xf numFmtId="176" fontId="6" fillId="24" borderId="42" xfId="54" applyNumberFormat="1" applyFont="1" applyFill="1" applyBorder="1" applyAlignment="1">
      <alignment horizontal="center" vertical="center"/>
      <protection/>
    </xf>
    <xf numFmtId="176" fontId="6" fillId="24" borderId="43" xfId="0" applyNumberFormat="1" applyFont="1" applyFill="1" applyBorder="1" applyAlignment="1">
      <alignment horizontal="center" vertical="center" wrapText="1"/>
    </xf>
    <xf numFmtId="176" fontId="6" fillId="24" borderId="45" xfId="0" applyNumberFormat="1" applyFont="1" applyFill="1" applyBorder="1" applyAlignment="1">
      <alignment horizontal="center" vertical="center" wrapText="1"/>
    </xf>
    <xf numFmtId="176" fontId="6" fillId="24" borderId="46" xfId="0" applyNumberFormat="1" applyFont="1" applyFill="1" applyBorder="1" applyAlignment="1">
      <alignment horizontal="center" vertical="center" wrapText="1"/>
    </xf>
    <xf numFmtId="176" fontId="6" fillId="24" borderId="47" xfId="0" applyNumberFormat="1" applyFont="1" applyFill="1" applyBorder="1" applyAlignment="1">
      <alignment horizontal="center" vertical="center" wrapText="1"/>
    </xf>
    <xf numFmtId="176" fontId="9" fillId="24" borderId="48" xfId="0" applyNumberFormat="1" applyFont="1" applyFill="1" applyBorder="1" applyAlignment="1">
      <alignment horizontal="center" vertical="center" wrapText="1"/>
    </xf>
    <xf numFmtId="176" fontId="9" fillId="24" borderId="49" xfId="0" applyNumberFormat="1" applyFont="1" applyFill="1" applyBorder="1" applyAlignment="1">
      <alignment horizontal="center" vertical="center" wrapText="1"/>
    </xf>
    <xf numFmtId="176" fontId="6" fillId="24" borderId="38" xfId="0" applyNumberFormat="1" applyFont="1" applyFill="1" applyBorder="1" applyAlignment="1">
      <alignment horizontal="center" vertical="center" wrapText="1"/>
    </xf>
    <xf numFmtId="176" fontId="6" fillId="24" borderId="24" xfId="0" applyNumberFormat="1" applyFont="1" applyFill="1" applyBorder="1" applyAlignment="1">
      <alignment horizontal="center" vertical="center" wrapText="1"/>
    </xf>
    <xf numFmtId="176" fontId="6" fillId="24" borderId="50" xfId="0" applyNumberFormat="1" applyFont="1" applyFill="1" applyBorder="1" applyAlignment="1">
      <alignment horizontal="center" vertical="center" wrapText="1"/>
    </xf>
    <xf numFmtId="176" fontId="6" fillId="24" borderId="51" xfId="0" applyNumberFormat="1" applyFont="1" applyFill="1" applyBorder="1" applyAlignment="1">
      <alignment horizontal="center" vertical="center" wrapText="1"/>
    </xf>
    <xf numFmtId="176" fontId="6" fillId="24" borderId="52" xfId="0" applyNumberFormat="1" applyFont="1" applyFill="1" applyBorder="1" applyAlignment="1">
      <alignment horizontal="center" vertical="center" wrapText="1"/>
    </xf>
    <xf numFmtId="176" fontId="6" fillId="24" borderId="53" xfId="0" applyNumberFormat="1" applyFont="1" applyFill="1" applyBorder="1" applyAlignment="1">
      <alignment horizontal="center" vertical="center" wrapText="1"/>
    </xf>
    <xf numFmtId="176" fontId="11" fillId="24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11" fillId="24" borderId="32" xfId="0" applyNumberFormat="1" applyFont="1" applyFill="1" applyBorder="1" applyAlignment="1">
      <alignment horizontal="center" vertical="center"/>
    </xf>
    <xf numFmtId="176" fontId="11" fillId="24" borderId="33" xfId="0" applyNumberFormat="1" applyFont="1" applyFill="1" applyBorder="1" applyAlignment="1">
      <alignment horizontal="center" vertical="center"/>
    </xf>
    <xf numFmtId="176" fontId="6" fillId="24" borderId="54" xfId="0" applyNumberFormat="1" applyFont="1" applyFill="1" applyBorder="1" applyAlignment="1">
      <alignment horizontal="center" vertical="center"/>
    </xf>
    <xf numFmtId="176" fontId="6" fillId="24" borderId="33" xfId="0" applyNumberFormat="1" applyFont="1" applyFill="1" applyBorder="1" applyAlignment="1">
      <alignment horizontal="center" vertical="center"/>
    </xf>
    <xf numFmtId="176" fontId="11" fillId="24" borderId="29" xfId="0" applyNumberFormat="1" applyFont="1" applyFill="1" applyBorder="1" applyAlignment="1">
      <alignment horizontal="center" vertical="center"/>
    </xf>
    <xf numFmtId="176" fontId="11" fillId="24" borderId="29" xfId="0" applyNumberFormat="1" applyFont="1" applyFill="1" applyBorder="1" applyAlignment="1">
      <alignment horizontal="center" vertical="center" wrapText="1"/>
    </xf>
    <xf numFmtId="176" fontId="11" fillId="24" borderId="24" xfId="0" applyNumberFormat="1" applyFont="1" applyFill="1" applyBorder="1" applyAlignment="1">
      <alignment horizontal="center" vertical="center" wrapText="1"/>
    </xf>
    <xf numFmtId="176" fontId="6" fillId="24" borderId="39" xfId="0" applyNumberFormat="1" applyFont="1" applyFill="1" applyBorder="1" applyAlignment="1">
      <alignment horizontal="center" vertical="center"/>
    </xf>
    <xf numFmtId="176" fontId="6" fillId="24" borderId="55" xfId="0" applyNumberFormat="1" applyFont="1" applyFill="1" applyBorder="1" applyAlignment="1">
      <alignment horizontal="center" vertical="center" wrapText="1"/>
    </xf>
    <xf numFmtId="176" fontId="9" fillId="24" borderId="28" xfId="0" applyNumberFormat="1" applyFont="1" applyFill="1" applyBorder="1" applyAlignment="1">
      <alignment horizontal="center" vertical="center"/>
    </xf>
    <xf numFmtId="176" fontId="6" fillId="24" borderId="55" xfId="0" applyNumberFormat="1" applyFont="1" applyFill="1" applyBorder="1" applyAlignment="1">
      <alignment horizontal="center" vertical="center"/>
    </xf>
    <xf numFmtId="176" fontId="6" fillId="24" borderId="47" xfId="0" applyNumberFormat="1" applyFont="1" applyFill="1" applyBorder="1" applyAlignment="1">
      <alignment horizontal="center" vertical="center"/>
    </xf>
    <xf numFmtId="176" fontId="6" fillId="24" borderId="22" xfId="0" applyNumberFormat="1" applyFont="1" applyFill="1" applyBorder="1" applyAlignment="1">
      <alignment horizontal="center" vertical="center"/>
    </xf>
    <xf numFmtId="176" fontId="6" fillId="24" borderId="4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6" fontId="11" fillId="24" borderId="25" xfId="0" applyNumberFormat="1" applyFont="1" applyFill="1" applyBorder="1" applyAlignment="1">
      <alignment horizontal="center" vertical="center"/>
    </xf>
    <xf numFmtId="176" fontId="11" fillId="24" borderId="18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176" fontId="6" fillId="24" borderId="46" xfId="0" applyNumberFormat="1" applyFont="1" applyFill="1" applyBorder="1" applyAlignment="1">
      <alignment horizontal="center" vertical="center"/>
    </xf>
    <xf numFmtId="176" fontId="6" fillId="24" borderId="56" xfId="0" applyNumberFormat="1" applyFont="1" applyFill="1" applyBorder="1" applyAlignment="1">
      <alignment horizontal="center" vertical="center"/>
    </xf>
    <xf numFmtId="176" fontId="6" fillId="24" borderId="33" xfId="54" applyNumberFormat="1" applyFont="1" applyFill="1" applyBorder="1" applyAlignment="1">
      <alignment horizontal="center" vertical="center" wrapText="1"/>
      <protection/>
    </xf>
    <xf numFmtId="176" fontId="11" fillId="24" borderId="32" xfId="0" applyNumberFormat="1" applyFont="1" applyFill="1" applyBorder="1" applyAlignment="1">
      <alignment horizontal="center" vertical="center" wrapText="1"/>
    </xf>
    <xf numFmtId="176" fontId="12" fillId="24" borderId="18" xfId="0" applyNumberFormat="1" applyFont="1" applyFill="1" applyBorder="1" applyAlignment="1">
      <alignment horizontal="center" vertical="center" wrapText="1"/>
    </xf>
    <xf numFmtId="176" fontId="12" fillId="24" borderId="38" xfId="0" applyNumberFormat="1" applyFont="1" applyFill="1" applyBorder="1" applyAlignment="1">
      <alignment horizontal="center" vertical="center"/>
    </xf>
    <xf numFmtId="176" fontId="9" fillId="24" borderId="57" xfId="0" applyNumberFormat="1" applyFont="1" applyFill="1" applyBorder="1" applyAlignment="1">
      <alignment horizontal="center" vertical="center"/>
    </xf>
    <xf numFmtId="176" fontId="12" fillId="24" borderId="25" xfId="0" applyNumberFormat="1" applyFont="1" applyFill="1" applyBorder="1" applyAlignment="1">
      <alignment horizontal="center" vertical="center"/>
    </xf>
    <xf numFmtId="176" fontId="9" fillId="24" borderId="39" xfId="0" applyNumberFormat="1" applyFont="1" applyFill="1" applyBorder="1" applyAlignment="1">
      <alignment horizontal="center" vertical="center"/>
    </xf>
    <xf numFmtId="176" fontId="9" fillId="24" borderId="18" xfId="0" applyNumberFormat="1" applyFont="1" applyFill="1" applyBorder="1" applyAlignment="1">
      <alignment horizontal="center" vertical="center"/>
    </xf>
    <xf numFmtId="176" fontId="12" fillId="24" borderId="32" xfId="0" applyNumberFormat="1" applyFont="1" applyFill="1" applyBorder="1" applyAlignment="1">
      <alignment horizontal="center" vertical="center"/>
    </xf>
    <xf numFmtId="176" fontId="12" fillId="24" borderId="18" xfId="0" applyNumberFormat="1" applyFont="1" applyFill="1" applyBorder="1" applyAlignment="1">
      <alignment horizontal="center" vertical="center"/>
    </xf>
    <xf numFmtId="176" fontId="6" fillId="24" borderId="58" xfId="0" applyNumberFormat="1" applyFont="1" applyFill="1" applyBorder="1" applyAlignment="1">
      <alignment horizontal="center" vertical="center" wrapText="1"/>
    </xf>
    <xf numFmtId="176" fontId="5" fillId="0" borderId="59" xfId="0" applyNumberFormat="1" applyFont="1" applyBorder="1" applyAlignment="1">
      <alignment horizontal="center" vertical="center"/>
    </xf>
    <xf numFmtId="176" fontId="11" fillId="24" borderId="34" xfId="0" applyNumberFormat="1" applyFont="1" applyFill="1" applyBorder="1" applyAlignment="1">
      <alignment horizontal="center" vertical="center"/>
    </xf>
    <xf numFmtId="176" fontId="11" fillId="24" borderId="46" xfId="0" applyNumberFormat="1" applyFont="1" applyFill="1" applyBorder="1" applyAlignment="1">
      <alignment horizontal="center" vertical="center"/>
    </xf>
    <xf numFmtId="176" fontId="9" fillId="24" borderId="40" xfId="54" applyNumberFormat="1" applyFont="1" applyFill="1" applyBorder="1" applyAlignment="1">
      <alignment horizontal="center" vertical="center" wrapText="1"/>
      <protection/>
    </xf>
    <xf numFmtId="176" fontId="6" fillId="24" borderId="23" xfId="54" applyNumberFormat="1" applyFont="1" applyFill="1" applyBorder="1" applyAlignment="1">
      <alignment horizontal="center" vertical="center" wrapText="1"/>
      <protection/>
    </xf>
    <xf numFmtId="176" fontId="12" fillId="24" borderId="28" xfId="54" applyNumberFormat="1" applyFont="1" applyFill="1" applyBorder="1" applyAlignment="1">
      <alignment horizontal="center" vertical="center" wrapText="1"/>
      <protection/>
    </xf>
    <xf numFmtId="176" fontId="6" fillId="24" borderId="44" xfId="54" applyNumberFormat="1" applyFont="1" applyFill="1" applyBorder="1" applyAlignment="1">
      <alignment horizontal="center" vertical="center" wrapText="1"/>
      <protection/>
    </xf>
    <xf numFmtId="176" fontId="6" fillId="24" borderId="42" xfId="54" applyNumberFormat="1" applyFont="1" applyFill="1" applyBorder="1" applyAlignment="1">
      <alignment horizontal="center" vertical="center" wrapText="1"/>
      <protection/>
    </xf>
    <xf numFmtId="176" fontId="6" fillId="24" borderId="54" xfId="54" applyNumberFormat="1" applyFont="1" applyFill="1" applyBorder="1" applyAlignment="1">
      <alignment horizontal="center" vertical="center" wrapText="1"/>
      <protection/>
    </xf>
    <xf numFmtId="176" fontId="6" fillId="24" borderId="43" xfId="54" applyNumberFormat="1" applyFont="1" applyFill="1" applyBorder="1" applyAlignment="1">
      <alignment horizontal="center" vertical="center" wrapText="1"/>
      <protection/>
    </xf>
    <xf numFmtId="176" fontId="9" fillId="24" borderId="48" xfId="0" applyNumberFormat="1" applyFont="1" applyFill="1" applyBorder="1" applyAlignment="1">
      <alignment horizontal="center" vertical="center"/>
    </xf>
    <xf numFmtId="176" fontId="9" fillId="24" borderId="54" xfId="0" applyNumberFormat="1" applyFont="1" applyFill="1" applyBorder="1" applyAlignment="1">
      <alignment horizontal="center" vertical="center"/>
    </xf>
    <xf numFmtId="176" fontId="9" fillId="24" borderId="33" xfId="0" applyNumberFormat="1" applyFont="1" applyFill="1" applyBorder="1" applyAlignment="1">
      <alignment horizontal="center" vertical="center"/>
    </xf>
    <xf numFmtId="176" fontId="6" fillId="24" borderId="29" xfId="0" applyNumberFormat="1" applyFont="1" applyFill="1" applyBorder="1" applyAlignment="1">
      <alignment horizontal="center" vertical="center"/>
    </xf>
    <xf numFmtId="176" fontId="12" fillId="24" borderId="29" xfId="0" applyNumberFormat="1" applyFont="1" applyFill="1" applyBorder="1" applyAlignment="1">
      <alignment horizontal="center" vertical="center"/>
    </xf>
    <xf numFmtId="176" fontId="6" fillId="24" borderId="60" xfId="0" applyNumberFormat="1" applyFont="1" applyFill="1" applyBorder="1" applyAlignment="1">
      <alignment horizontal="center" vertical="center" wrapText="1"/>
    </xf>
    <xf numFmtId="176" fontId="6" fillId="24" borderId="17" xfId="0" applyNumberFormat="1" applyFont="1" applyFill="1" applyBorder="1" applyAlignment="1">
      <alignment horizontal="center" vertical="center" wrapText="1"/>
    </xf>
    <xf numFmtId="176" fontId="12" fillId="24" borderId="57" xfId="0" applyNumberFormat="1" applyFont="1" applyFill="1" applyBorder="1" applyAlignment="1">
      <alignment horizontal="center" vertical="center"/>
    </xf>
    <xf numFmtId="176" fontId="12" fillId="24" borderId="44" xfId="0" applyNumberFormat="1" applyFont="1" applyFill="1" applyBorder="1" applyAlignment="1">
      <alignment horizontal="center" vertical="center"/>
    </xf>
    <xf numFmtId="176" fontId="12" fillId="24" borderId="54" xfId="0" applyNumberFormat="1" applyFont="1" applyFill="1" applyBorder="1" applyAlignment="1">
      <alignment horizontal="center" vertical="center"/>
    </xf>
    <xf numFmtId="176" fontId="12" fillId="24" borderId="28" xfId="0" applyNumberFormat="1" applyFont="1" applyFill="1" applyBorder="1" applyAlignment="1">
      <alignment horizontal="center" vertical="center"/>
    </xf>
    <xf numFmtId="176" fontId="6" fillId="24" borderId="49" xfId="0" applyNumberFormat="1" applyFont="1" applyFill="1" applyBorder="1" applyAlignment="1">
      <alignment horizontal="center" vertical="center"/>
    </xf>
    <xf numFmtId="176" fontId="12" fillId="24" borderId="33" xfId="0" applyNumberFormat="1" applyFont="1" applyFill="1" applyBorder="1" applyAlignment="1">
      <alignment horizontal="center" vertical="center"/>
    </xf>
    <xf numFmtId="176" fontId="9" fillId="24" borderId="37" xfId="0" applyNumberFormat="1" applyFont="1" applyFill="1" applyBorder="1" applyAlignment="1">
      <alignment horizontal="center" vertical="center" wrapText="1"/>
    </xf>
    <xf numFmtId="176" fontId="9" fillId="24" borderId="35" xfId="0" applyNumberFormat="1" applyFont="1" applyFill="1" applyBorder="1" applyAlignment="1">
      <alignment horizontal="center" vertical="center"/>
    </xf>
    <xf numFmtId="176" fontId="9" fillId="24" borderId="61" xfId="0" applyNumberFormat="1" applyFont="1" applyFill="1" applyBorder="1" applyAlignment="1">
      <alignment horizontal="center" vertical="center"/>
    </xf>
    <xf numFmtId="176" fontId="9" fillId="24" borderId="35" xfId="0" applyNumberFormat="1" applyFont="1" applyFill="1" applyBorder="1" applyAlignment="1">
      <alignment horizontal="center" vertical="center" wrapText="1"/>
    </xf>
    <xf numFmtId="176" fontId="6" fillId="24" borderId="36" xfId="0" applyNumberFormat="1" applyFont="1" applyFill="1" applyBorder="1" applyAlignment="1">
      <alignment horizontal="center" vertical="center"/>
    </xf>
    <xf numFmtId="176" fontId="6" fillId="24" borderId="44" xfId="0" applyNumberFormat="1" applyFont="1" applyFill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4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 wrapText="1"/>
    </xf>
    <xf numFmtId="176" fontId="6" fillId="24" borderId="6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 wrapText="1"/>
    </xf>
    <xf numFmtId="176" fontId="11" fillId="0" borderId="42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176" fontId="6" fillId="0" borderId="29" xfId="0" applyNumberFormat="1" applyFont="1" applyFill="1" applyBorder="1" applyAlignment="1">
      <alignment horizontal="center" vertical="center" wrapText="1"/>
    </xf>
    <xf numFmtId="176" fontId="11" fillId="0" borderId="32" xfId="0" applyNumberFormat="1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horizontal="center" vertical="center"/>
    </xf>
    <xf numFmtId="176" fontId="9" fillId="0" borderId="40" xfId="0" applyNumberFormat="1" applyFont="1" applyFill="1" applyBorder="1" applyAlignment="1">
      <alignment horizontal="center" vertical="center" wrapText="1"/>
    </xf>
    <xf numFmtId="176" fontId="12" fillId="0" borderId="32" xfId="0" applyNumberFormat="1" applyFont="1" applyFill="1" applyBorder="1" applyAlignment="1">
      <alignment horizontal="center" vertical="center" wrapText="1"/>
    </xf>
    <xf numFmtId="176" fontId="12" fillId="0" borderId="18" xfId="54" applyNumberFormat="1" applyFont="1" applyFill="1" applyBorder="1" applyAlignment="1">
      <alignment horizontal="center" vertical="center" wrapText="1"/>
      <protection/>
    </xf>
    <xf numFmtId="176" fontId="12" fillId="0" borderId="33" xfId="54" applyNumberFormat="1" applyFont="1" applyFill="1" applyBorder="1" applyAlignment="1">
      <alignment horizontal="center" vertical="center" wrapText="1"/>
      <protection/>
    </xf>
    <xf numFmtId="176" fontId="12" fillId="0" borderId="18" xfId="0" applyNumberFormat="1" applyFont="1" applyFill="1" applyBorder="1" applyAlignment="1">
      <alignment horizontal="center" vertical="center" wrapText="1"/>
    </xf>
    <xf numFmtId="176" fontId="6" fillId="0" borderId="18" xfId="54" applyNumberFormat="1" applyFont="1" applyFill="1" applyBorder="1" applyAlignment="1">
      <alignment horizontal="center" vertical="center" wrapText="1"/>
      <protection/>
    </xf>
    <xf numFmtId="176" fontId="9" fillId="0" borderId="21" xfId="54" applyNumberFormat="1" applyFont="1" applyFill="1" applyBorder="1" applyAlignment="1">
      <alignment horizontal="center" vertical="center" wrapText="1"/>
      <protection/>
    </xf>
    <xf numFmtId="176" fontId="9" fillId="0" borderId="22" xfId="54" applyNumberFormat="1" applyFont="1" applyFill="1" applyBorder="1" applyAlignment="1">
      <alignment horizontal="center" vertical="center" wrapText="1"/>
      <protection/>
    </xf>
    <xf numFmtId="176" fontId="12" fillId="0" borderId="38" xfId="54" applyNumberFormat="1" applyFont="1" applyFill="1" applyBorder="1" applyAlignment="1">
      <alignment horizontal="center" vertical="center" wrapText="1"/>
      <protection/>
    </xf>
    <xf numFmtId="176" fontId="12" fillId="0" borderId="25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76" fontId="6" fillId="0" borderId="32" xfId="54" applyNumberFormat="1" applyFont="1" applyFill="1" applyBorder="1" applyAlignment="1">
      <alignment horizontal="center" vertical="center" wrapText="1"/>
      <protection/>
    </xf>
    <xf numFmtId="176" fontId="9" fillId="0" borderId="40" xfId="54" applyNumberFormat="1" applyFont="1" applyFill="1" applyBorder="1" applyAlignment="1">
      <alignment horizontal="center" vertical="center" wrapText="1"/>
      <protection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35" xfId="54" applyNumberFormat="1" applyFont="1" applyFill="1" applyBorder="1" applyAlignment="1">
      <alignment horizontal="center" vertical="center" wrapText="1"/>
      <protection/>
    </xf>
    <xf numFmtId="176" fontId="9" fillId="0" borderId="21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center" vertical="center" wrapText="1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61" xfId="0" applyNumberFormat="1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 wrapText="1"/>
    </xf>
    <xf numFmtId="176" fontId="6" fillId="24" borderId="63" xfId="0" applyNumberFormat="1" applyFont="1" applyFill="1" applyBorder="1" applyAlignment="1">
      <alignment horizontal="center" vertical="center"/>
    </xf>
    <xf numFmtId="176" fontId="12" fillId="24" borderId="38" xfId="0" applyNumberFormat="1" applyFont="1" applyFill="1" applyBorder="1" applyAlignment="1">
      <alignment horizontal="center" vertical="center" wrapText="1"/>
    </xf>
    <xf numFmtId="176" fontId="12" fillId="24" borderId="25" xfId="0" applyNumberFormat="1" applyFont="1" applyFill="1" applyBorder="1" applyAlignment="1">
      <alignment horizontal="center" vertical="center" wrapText="1"/>
    </xf>
    <xf numFmtId="176" fontId="12" fillId="24" borderId="44" xfId="0" applyNumberFormat="1" applyFont="1" applyFill="1" applyBorder="1" applyAlignment="1">
      <alignment horizontal="center" vertical="center" wrapText="1"/>
    </xf>
    <xf numFmtId="176" fontId="12" fillId="24" borderId="42" xfId="0" applyNumberFormat="1" applyFont="1" applyFill="1" applyBorder="1" applyAlignment="1">
      <alignment horizontal="center" vertical="center" wrapText="1"/>
    </xf>
    <xf numFmtId="176" fontId="9" fillId="24" borderId="64" xfId="0" applyNumberFormat="1" applyFont="1" applyFill="1" applyBorder="1" applyAlignment="1">
      <alignment horizontal="center" vertical="center"/>
    </xf>
    <xf numFmtId="176" fontId="6" fillId="24" borderId="54" xfId="0" applyNumberFormat="1" applyFont="1" applyFill="1" applyBorder="1" applyAlignment="1">
      <alignment horizontal="center" vertical="center" wrapText="1"/>
    </xf>
    <xf numFmtId="176" fontId="6" fillId="24" borderId="65" xfId="0" applyNumberFormat="1" applyFont="1" applyFill="1" applyBorder="1" applyAlignment="1">
      <alignment horizontal="center" vertical="center" wrapText="1"/>
    </xf>
    <xf numFmtId="176" fontId="6" fillId="24" borderId="66" xfId="0" applyNumberFormat="1" applyFont="1" applyFill="1" applyBorder="1" applyAlignment="1">
      <alignment horizontal="center" vertical="center" wrapText="1"/>
    </xf>
    <xf numFmtId="176" fontId="11" fillId="24" borderId="33" xfId="0" applyNumberFormat="1" applyFont="1" applyFill="1" applyBorder="1" applyAlignment="1">
      <alignment horizontal="center" vertical="center" wrapText="1"/>
    </xf>
    <xf numFmtId="176" fontId="9" fillId="24" borderId="64" xfId="0" applyNumberFormat="1" applyFont="1" applyFill="1" applyBorder="1" applyAlignment="1">
      <alignment horizontal="center" vertical="center" wrapText="1"/>
    </xf>
    <xf numFmtId="176" fontId="6" fillId="24" borderId="0" xfId="0" applyNumberFormat="1" applyFont="1" applyFill="1" applyBorder="1" applyAlignment="1">
      <alignment horizontal="center" vertical="center"/>
    </xf>
    <xf numFmtId="176" fontId="9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176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4" fontId="6" fillId="24" borderId="0" xfId="54" applyNumberFormat="1" applyFont="1" applyFill="1" applyBorder="1" applyAlignment="1">
      <alignment horizontal="center" vertical="center" wrapText="1"/>
      <protection/>
    </xf>
    <xf numFmtId="176" fontId="9" fillId="24" borderId="0" xfId="54" applyNumberFormat="1" applyFont="1" applyFill="1" applyBorder="1" applyAlignment="1">
      <alignment horizontal="center" vertical="center" wrapText="1"/>
      <protection/>
    </xf>
    <xf numFmtId="0" fontId="6" fillId="0" borderId="67" xfId="0" applyFont="1" applyFill="1" applyBorder="1" applyAlignment="1">
      <alignment horizontal="center" vertical="center" wrapText="1"/>
    </xf>
    <xf numFmtId="4" fontId="9" fillId="24" borderId="40" xfId="0" applyNumberFormat="1" applyFont="1" applyFill="1" applyBorder="1" applyAlignment="1">
      <alignment horizontal="center" vertical="center"/>
    </xf>
    <xf numFmtId="4" fontId="6" fillId="24" borderId="54" xfId="0" applyNumberFormat="1" applyFont="1" applyFill="1" applyBorder="1" applyAlignment="1">
      <alignment horizontal="center" vertical="center" wrapText="1"/>
    </xf>
    <xf numFmtId="4" fontId="6" fillId="24" borderId="33" xfId="0" applyNumberFormat="1" applyFont="1" applyFill="1" applyBorder="1" applyAlignment="1">
      <alignment horizontal="center" vertical="center" wrapText="1"/>
    </xf>
    <xf numFmtId="4" fontId="6" fillId="24" borderId="18" xfId="0" applyNumberFormat="1" applyFont="1" applyFill="1" applyBorder="1" applyAlignment="1">
      <alignment horizontal="center" vertical="center" wrapText="1"/>
    </xf>
    <xf numFmtId="4" fontId="6" fillId="24" borderId="68" xfId="0" applyNumberFormat="1" applyFont="1" applyFill="1" applyBorder="1" applyAlignment="1">
      <alignment horizontal="center" vertical="center" wrapText="1"/>
    </xf>
    <xf numFmtId="4" fontId="6" fillId="24" borderId="40" xfId="0" applyNumberFormat="1" applyFont="1" applyFill="1" applyBorder="1" applyAlignment="1">
      <alignment horizontal="center" vertical="center" wrapText="1"/>
    </xf>
    <xf numFmtId="4" fontId="6" fillId="24" borderId="57" xfId="0" applyNumberFormat="1" applyFont="1" applyFill="1" applyBorder="1" applyAlignment="1">
      <alignment horizontal="center" vertical="center" wrapText="1"/>
    </xf>
    <xf numFmtId="4" fontId="9" fillId="24" borderId="64" xfId="0" applyNumberFormat="1" applyFont="1" applyFill="1" applyBorder="1" applyAlignment="1">
      <alignment horizontal="center" vertical="center" wrapText="1"/>
    </xf>
    <xf numFmtId="4" fontId="9" fillId="24" borderId="65" xfId="0" applyNumberFormat="1" applyFont="1" applyFill="1" applyBorder="1" applyAlignment="1">
      <alignment horizontal="center" vertical="center" wrapText="1"/>
    </xf>
    <xf numFmtId="176" fontId="11" fillId="24" borderId="57" xfId="0" applyNumberFormat="1" applyFont="1" applyFill="1" applyBorder="1" applyAlignment="1">
      <alignment horizontal="center" vertical="center"/>
    </xf>
    <xf numFmtId="4" fontId="11" fillId="24" borderId="57" xfId="54" applyNumberFormat="1" applyFont="1" applyFill="1" applyBorder="1" applyAlignment="1">
      <alignment horizontal="center" vertical="center" wrapText="1"/>
      <protection/>
    </xf>
    <xf numFmtId="4" fontId="6" fillId="24" borderId="33" xfId="0" applyNumberFormat="1" applyFont="1" applyFill="1" applyBorder="1" applyAlignment="1">
      <alignment horizontal="center" vertical="center"/>
    </xf>
    <xf numFmtId="4" fontId="6" fillId="24" borderId="62" xfId="0" applyNumberFormat="1" applyFont="1" applyFill="1" applyBorder="1" applyAlignment="1">
      <alignment horizontal="center" vertical="center"/>
    </xf>
    <xf numFmtId="4" fontId="6" fillId="24" borderId="40" xfId="0" applyNumberFormat="1" applyFont="1" applyFill="1" applyBorder="1" applyAlignment="1">
      <alignment horizontal="center" vertical="center"/>
    </xf>
    <xf numFmtId="4" fontId="6" fillId="24" borderId="57" xfId="0" applyNumberFormat="1" applyFont="1" applyFill="1" applyBorder="1" applyAlignment="1">
      <alignment horizontal="center" vertical="center"/>
    </xf>
    <xf numFmtId="4" fontId="6" fillId="24" borderId="54" xfId="0" applyNumberFormat="1" applyFont="1" applyFill="1" applyBorder="1" applyAlignment="1">
      <alignment horizontal="center" vertical="center"/>
    </xf>
    <xf numFmtId="4" fontId="6" fillId="24" borderId="40" xfId="54" applyNumberFormat="1" applyFont="1" applyFill="1" applyBorder="1" applyAlignment="1">
      <alignment horizontal="center" vertical="center" wrapText="1"/>
      <protection/>
    </xf>
    <xf numFmtId="176" fontId="9" fillId="24" borderId="33" xfId="54" applyNumberFormat="1" applyFont="1" applyFill="1" applyBorder="1" applyAlignment="1">
      <alignment horizontal="center" vertical="center" wrapText="1"/>
      <protection/>
    </xf>
    <xf numFmtId="4" fontId="11" fillId="24" borderId="61" xfId="54" applyNumberFormat="1" applyFont="1" applyFill="1" applyBorder="1" applyAlignment="1">
      <alignment horizontal="center" vertical="center" wrapText="1"/>
      <protection/>
    </xf>
    <xf numFmtId="4" fontId="6" fillId="24" borderId="68" xfId="0" applyNumberFormat="1" applyFont="1" applyFill="1" applyBorder="1" applyAlignment="1">
      <alignment horizontal="center" vertical="center"/>
    </xf>
    <xf numFmtId="4" fontId="9" fillId="24" borderId="57" xfId="0" applyNumberFormat="1" applyFont="1" applyFill="1" applyBorder="1" applyAlignment="1">
      <alignment horizontal="center" vertical="center"/>
    </xf>
    <xf numFmtId="4" fontId="9" fillId="24" borderId="33" xfId="0" applyNumberFormat="1" applyFont="1" applyFill="1" applyBorder="1" applyAlignment="1">
      <alignment horizontal="center" vertical="center"/>
    </xf>
    <xf numFmtId="4" fontId="6" fillId="24" borderId="67" xfId="0" applyNumberFormat="1" applyFont="1" applyFill="1" applyBorder="1" applyAlignment="1">
      <alignment horizontal="center" vertical="center"/>
    </xf>
    <xf numFmtId="4" fontId="6" fillId="24" borderId="61" xfId="0" applyNumberFormat="1" applyFont="1" applyFill="1" applyBorder="1" applyAlignment="1">
      <alignment horizontal="center" vertical="center"/>
    </xf>
    <xf numFmtId="176" fontId="6" fillId="24" borderId="3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" fontId="6" fillId="24" borderId="42" xfId="0" applyNumberFormat="1" applyFont="1" applyFill="1" applyBorder="1" applyAlignment="1">
      <alignment horizontal="center" vertical="center" wrapText="1"/>
    </xf>
    <xf numFmtId="4" fontId="9" fillId="24" borderId="22" xfId="0" applyNumberFormat="1" applyFont="1" applyFill="1" applyBorder="1" applyAlignment="1">
      <alignment horizontal="center" vertical="center"/>
    </xf>
    <xf numFmtId="176" fontId="6" fillId="24" borderId="68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176" fontId="6" fillId="24" borderId="57" xfId="0" applyNumberFormat="1" applyFont="1" applyFill="1" applyBorder="1" applyAlignment="1">
      <alignment horizontal="center" vertical="center" wrapText="1"/>
    </xf>
    <xf numFmtId="176" fontId="9" fillId="24" borderId="40" xfId="0" applyNumberFormat="1" applyFont="1" applyFill="1" applyBorder="1" applyAlignment="1">
      <alignment vertical="center" wrapText="1"/>
    </xf>
    <xf numFmtId="176" fontId="11" fillId="24" borderId="69" xfId="0" applyNumberFormat="1" applyFont="1" applyFill="1" applyBorder="1" applyAlignment="1">
      <alignment horizontal="center" vertical="center"/>
    </xf>
    <xf numFmtId="176" fontId="12" fillId="24" borderId="57" xfId="54" applyNumberFormat="1" applyFont="1" applyFill="1" applyBorder="1" applyAlignment="1">
      <alignment horizontal="center" vertical="center" wrapText="1"/>
      <protection/>
    </xf>
    <xf numFmtId="176" fontId="6" fillId="24" borderId="40" xfId="54" applyNumberFormat="1" applyFont="1" applyFill="1" applyBorder="1" applyAlignment="1">
      <alignment horizontal="center" vertical="center" wrapText="1"/>
      <protection/>
    </xf>
    <xf numFmtId="176" fontId="11" fillId="24" borderId="61" xfId="54" applyNumberFormat="1" applyFont="1" applyFill="1" applyBorder="1" applyAlignment="1">
      <alignment horizontal="center" vertical="center" wrapText="1"/>
      <protection/>
    </xf>
    <xf numFmtId="176" fontId="6" fillId="24" borderId="57" xfId="0" applyNumberFormat="1" applyFont="1" applyFill="1" applyBorder="1" applyAlignment="1">
      <alignment horizontal="center" vertical="center"/>
    </xf>
    <xf numFmtId="176" fontId="6" fillId="24" borderId="68" xfId="0" applyNumberFormat="1" applyFont="1" applyFill="1" applyBorder="1" applyAlignment="1">
      <alignment horizontal="center" vertical="center"/>
    </xf>
    <xf numFmtId="176" fontId="6" fillId="24" borderId="67" xfId="0" applyNumberFormat="1" applyFont="1" applyFill="1" applyBorder="1" applyAlignment="1">
      <alignment horizontal="center" vertical="center"/>
    </xf>
    <xf numFmtId="183" fontId="9" fillId="24" borderId="40" xfId="0" applyNumberFormat="1" applyFont="1" applyFill="1" applyBorder="1" applyAlignment="1">
      <alignment horizontal="center" vertical="center"/>
    </xf>
    <xf numFmtId="183" fontId="9" fillId="24" borderId="23" xfId="0" applyNumberFormat="1" applyFont="1" applyFill="1" applyBorder="1" applyAlignment="1">
      <alignment horizontal="center" vertical="center"/>
    </xf>
    <xf numFmtId="183" fontId="11" fillId="24" borderId="43" xfId="0" applyNumberFormat="1" applyFont="1" applyFill="1" applyBorder="1" applyAlignment="1">
      <alignment horizontal="center" vertical="center"/>
    </xf>
    <xf numFmtId="176" fontId="11" fillId="24" borderId="54" xfId="0" applyNumberFormat="1" applyFont="1" applyFill="1" applyBorder="1" applyAlignment="1">
      <alignment horizontal="center" vertical="center"/>
    </xf>
    <xf numFmtId="176" fontId="6" fillId="24" borderId="70" xfId="0" applyNumberFormat="1" applyFont="1" applyFill="1" applyBorder="1" applyAlignment="1">
      <alignment horizontal="center" vertical="center" wrapText="1"/>
    </xf>
    <xf numFmtId="183" fontId="9" fillId="24" borderId="36" xfId="0" applyNumberFormat="1" applyFont="1" applyFill="1" applyBorder="1" applyAlignment="1">
      <alignment horizontal="center" vertical="center"/>
    </xf>
    <xf numFmtId="183" fontId="12" fillId="24" borderId="39" xfId="0" applyNumberFormat="1" applyFont="1" applyFill="1" applyBorder="1" applyAlignment="1">
      <alignment horizontal="center" vertical="center"/>
    </xf>
    <xf numFmtId="183" fontId="12" fillId="24" borderId="28" xfId="0" applyNumberFormat="1" applyFont="1" applyFill="1" applyBorder="1" applyAlignment="1">
      <alignment horizontal="center" vertical="center"/>
    </xf>
    <xf numFmtId="183" fontId="12" fillId="24" borderId="43" xfId="0" applyNumberFormat="1" applyFont="1" applyFill="1" applyBorder="1" applyAlignment="1">
      <alignment horizontal="center" vertical="center"/>
    </xf>
    <xf numFmtId="4" fontId="9" fillId="24" borderId="25" xfId="0" applyNumberFormat="1" applyFont="1" applyFill="1" applyBorder="1" applyAlignment="1">
      <alignment horizontal="center" vertical="center"/>
    </xf>
    <xf numFmtId="49" fontId="12" fillId="0" borderId="11" xfId="54" applyNumberFormat="1" applyFont="1" applyBorder="1" applyAlignment="1">
      <alignment horizontal="center" vertical="center" wrapText="1"/>
      <protection/>
    </xf>
    <xf numFmtId="176" fontId="6" fillId="24" borderId="6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 wrapText="1"/>
    </xf>
    <xf numFmtId="183" fontId="6" fillId="24" borderId="39" xfId="0" applyNumberFormat="1" applyFont="1" applyFill="1" applyBorder="1" applyAlignment="1">
      <alignment horizontal="center" vertical="center"/>
    </xf>
    <xf numFmtId="183" fontId="6" fillId="24" borderId="43" xfId="0" applyNumberFormat="1" applyFont="1" applyFill="1" applyBorder="1" applyAlignment="1">
      <alignment horizontal="center" vertical="center"/>
    </xf>
    <xf numFmtId="183" fontId="6" fillId="24" borderId="28" xfId="0" applyNumberFormat="1" applyFont="1" applyFill="1" applyBorder="1" applyAlignment="1">
      <alignment horizontal="center" vertical="center"/>
    </xf>
    <xf numFmtId="183" fontId="11" fillId="24" borderId="39" xfId="0" applyNumberFormat="1" applyFont="1" applyFill="1" applyBorder="1" applyAlignment="1">
      <alignment horizontal="center" vertical="center"/>
    </xf>
    <xf numFmtId="183" fontId="11" fillId="24" borderId="28" xfId="0" applyNumberFormat="1" applyFont="1" applyFill="1" applyBorder="1" applyAlignment="1">
      <alignment horizontal="center" vertical="center"/>
    </xf>
    <xf numFmtId="183" fontId="6" fillId="24" borderId="23" xfId="0" applyNumberFormat="1" applyFont="1" applyFill="1" applyBorder="1" applyAlignment="1">
      <alignment horizontal="center" vertical="center"/>
    </xf>
    <xf numFmtId="183" fontId="6" fillId="24" borderId="3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justify" wrapText="1"/>
    </xf>
    <xf numFmtId="0" fontId="11" fillId="0" borderId="71" xfId="0" applyFont="1" applyBorder="1" applyAlignment="1">
      <alignment vertical="center" wrapText="1"/>
    </xf>
    <xf numFmtId="176" fontId="6" fillId="0" borderId="5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76" fontId="11" fillId="24" borderId="50" xfId="0" applyNumberFormat="1" applyFont="1" applyFill="1" applyBorder="1" applyAlignment="1">
      <alignment horizontal="center" vertical="center"/>
    </xf>
    <xf numFmtId="4" fontId="6" fillId="24" borderId="18" xfId="0" applyNumberFormat="1" applyFont="1" applyFill="1" applyBorder="1" applyAlignment="1">
      <alignment horizontal="center" vertical="center"/>
    </xf>
    <xf numFmtId="176" fontId="6" fillId="24" borderId="72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/>
    </xf>
    <xf numFmtId="176" fontId="6" fillId="0" borderId="57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9" fillId="0" borderId="54" xfId="0" applyNumberFormat="1" applyFont="1" applyFill="1" applyBorder="1" applyAlignment="1">
      <alignment horizontal="center" vertical="center"/>
    </xf>
    <xf numFmtId="4" fontId="6" fillId="24" borderId="25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4" fontId="6" fillId="24" borderId="4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176" fontId="6" fillId="0" borderId="75" xfId="0" applyNumberFormat="1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176" fontId="6" fillId="0" borderId="74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/>
    </xf>
    <xf numFmtId="183" fontId="6" fillId="24" borderId="5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6" fillId="24" borderId="71" xfId="0" applyNumberFormat="1" applyFont="1" applyFill="1" applyBorder="1" applyAlignment="1">
      <alignment horizontal="center" vertical="center"/>
    </xf>
    <xf numFmtId="176" fontId="9" fillId="0" borderId="62" xfId="0" applyNumberFormat="1" applyFont="1" applyFill="1" applyBorder="1" applyAlignment="1">
      <alignment horizontal="center" vertical="center"/>
    </xf>
    <xf numFmtId="176" fontId="6" fillId="24" borderId="76" xfId="0" applyNumberFormat="1" applyFont="1" applyFill="1" applyBorder="1" applyAlignment="1">
      <alignment horizontal="center" vertical="center"/>
    </xf>
    <xf numFmtId="4" fontId="6" fillId="24" borderId="64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83" fontId="6" fillId="24" borderId="47" xfId="0" applyNumberFormat="1" applyFont="1" applyFill="1" applyBorder="1" applyAlignment="1">
      <alignment horizontal="center" vertical="center"/>
    </xf>
    <xf numFmtId="4" fontId="6" fillId="24" borderId="30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176" fontId="6" fillId="0" borderId="73" xfId="0" applyNumberFormat="1" applyFont="1" applyFill="1" applyBorder="1" applyAlignment="1">
      <alignment horizontal="center" vertical="center" wrapText="1"/>
    </xf>
    <xf numFmtId="176" fontId="9" fillId="0" borderId="57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 wrapText="1"/>
    </xf>
    <xf numFmtId="176" fontId="6" fillId="24" borderId="77" xfId="0" applyNumberFormat="1" applyFont="1" applyFill="1" applyBorder="1" applyAlignment="1">
      <alignment horizontal="center" vertical="center" wrapText="1"/>
    </xf>
    <xf numFmtId="176" fontId="6" fillId="24" borderId="69" xfId="0" applyNumberFormat="1" applyFont="1" applyFill="1" applyBorder="1" applyAlignment="1">
      <alignment horizontal="center" vertical="center" wrapText="1"/>
    </xf>
    <xf numFmtId="4" fontId="6" fillId="24" borderId="69" xfId="0" applyNumberFormat="1" applyFont="1" applyFill="1" applyBorder="1" applyAlignment="1">
      <alignment horizontal="center" vertical="center" wrapText="1"/>
    </xf>
    <xf numFmtId="176" fontId="6" fillId="24" borderId="71" xfId="0" applyNumberFormat="1" applyFont="1" applyFill="1" applyBorder="1" applyAlignment="1">
      <alignment horizontal="center" vertical="center" wrapText="1"/>
    </xf>
    <xf numFmtId="4" fontId="9" fillId="24" borderId="6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wrapText="1"/>
    </xf>
    <xf numFmtId="176" fontId="12" fillId="0" borderId="37" xfId="0" applyNumberFormat="1" applyFont="1" applyFill="1" applyBorder="1" applyAlignment="1">
      <alignment horizontal="center" vertical="center"/>
    </xf>
    <xf numFmtId="2" fontId="12" fillId="0" borderId="61" xfId="0" applyNumberFormat="1" applyFont="1" applyFill="1" applyBorder="1" applyAlignment="1">
      <alignment horizontal="center" vertical="center"/>
    </xf>
    <xf numFmtId="176" fontId="12" fillId="0" borderId="35" xfId="0" applyNumberFormat="1" applyFont="1" applyFill="1" applyBorder="1" applyAlignment="1">
      <alignment horizontal="center" vertical="center"/>
    </xf>
    <xf numFmtId="169" fontId="6" fillId="0" borderId="35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61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justify" wrapText="1"/>
    </xf>
    <xf numFmtId="0" fontId="11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justify" wrapText="1"/>
    </xf>
    <xf numFmtId="176" fontId="11" fillId="24" borderId="6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9" fontId="6" fillId="24" borderId="31" xfId="0" applyNumberFormat="1" applyFont="1" applyFill="1" applyBorder="1" applyAlignment="1">
      <alignment horizontal="center" vertical="center"/>
    </xf>
    <xf numFmtId="176" fontId="6" fillId="0" borderId="75" xfId="0" applyNumberFormat="1" applyFont="1" applyFill="1" applyBorder="1" applyAlignment="1">
      <alignment horizontal="center" vertical="center"/>
    </xf>
    <xf numFmtId="176" fontId="6" fillId="24" borderId="78" xfId="0" applyNumberFormat="1" applyFont="1" applyFill="1" applyBorder="1" applyAlignment="1">
      <alignment horizontal="center" vertical="center"/>
    </xf>
    <xf numFmtId="176" fontId="11" fillId="24" borderId="32" xfId="54" applyNumberFormat="1" applyFont="1" applyFill="1" applyBorder="1" applyAlignment="1">
      <alignment horizontal="center" vertical="center" wrapText="1"/>
      <protection/>
    </xf>
    <xf numFmtId="4" fontId="6" fillId="24" borderId="22" xfId="0" applyNumberFormat="1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left" vertical="center" wrapText="1"/>
    </xf>
    <xf numFmtId="176" fontId="11" fillId="0" borderId="54" xfId="0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65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 wrapText="1"/>
    </xf>
    <xf numFmtId="176" fontId="9" fillId="24" borderId="72" xfId="0" applyNumberFormat="1" applyFont="1" applyFill="1" applyBorder="1" applyAlignment="1">
      <alignment horizontal="center" vertical="center" wrapText="1"/>
    </xf>
    <xf numFmtId="176" fontId="9" fillId="24" borderId="79" xfId="0" applyNumberFormat="1" applyFont="1" applyFill="1" applyBorder="1" applyAlignment="1">
      <alignment horizontal="center" vertical="center" wrapText="1"/>
    </xf>
    <xf numFmtId="4" fontId="9" fillId="24" borderId="79" xfId="0" applyNumberFormat="1" applyFont="1" applyFill="1" applyBorder="1" applyAlignment="1">
      <alignment horizontal="center" vertical="center" wrapText="1"/>
    </xf>
    <xf numFmtId="49" fontId="12" fillId="24" borderId="13" xfId="54" applyNumberFormat="1" applyFont="1" applyFill="1" applyBorder="1" applyAlignment="1">
      <alignment horizontal="center" vertical="center"/>
      <protection/>
    </xf>
    <xf numFmtId="176" fontId="12" fillId="0" borderId="80" xfId="0" applyNumberFormat="1" applyFont="1" applyFill="1" applyBorder="1" applyAlignment="1">
      <alignment horizontal="center" vertical="center" wrapText="1"/>
    </xf>
    <xf numFmtId="0" fontId="6" fillId="24" borderId="12" xfId="54" applyFont="1" applyFill="1" applyBorder="1" applyAlignment="1">
      <alignment horizontal="center" vertical="center"/>
      <protection/>
    </xf>
    <xf numFmtId="176" fontId="6" fillId="24" borderId="62" xfId="0" applyNumberFormat="1" applyFont="1" applyFill="1" applyBorder="1" applyAlignment="1">
      <alignment horizontal="center" vertical="center" wrapText="1"/>
    </xf>
    <xf numFmtId="176" fontId="6" fillId="24" borderId="56" xfId="0" applyNumberFormat="1" applyFont="1" applyFill="1" applyBorder="1" applyAlignment="1">
      <alignment horizontal="center" vertical="center" wrapText="1"/>
    </xf>
    <xf numFmtId="4" fontId="6" fillId="24" borderId="62" xfId="0" applyNumberFormat="1" applyFont="1" applyFill="1" applyBorder="1" applyAlignment="1">
      <alignment horizontal="center" vertical="center" wrapText="1"/>
    </xf>
    <xf numFmtId="49" fontId="12" fillId="24" borderId="11" xfId="54" applyNumberFormat="1" applyFont="1" applyFill="1" applyBorder="1" applyAlignment="1">
      <alignment horizontal="center" vertical="center"/>
      <protection/>
    </xf>
    <xf numFmtId="176" fontId="12" fillId="24" borderId="29" xfId="0" applyNumberFormat="1" applyFont="1" applyFill="1" applyBorder="1" applyAlignment="1">
      <alignment horizontal="center" vertical="center" wrapText="1"/>
    </xf>
    <xf numFmtId="176" fontId="12" fillId="24" borderId="33" xfId="0" applyNumberFormat="1" applyFont="1" applyFill="1" applyBorder="1" applyAlignment="1">
      <alignment horizontal="center" vertical="center" wrapText="1"/>
    </xf>
    <xf numFmtId="176" fontId="6" fillId="24" borderId="37" xfId="0" applyNumberFormat="1" applyFont="1" applyFill="1" applyBorder="1" applyAlignment="1">
      <alignment horizontal="center" vertical="center" wrapText="1"/>
    </xf>
    <xf numFmtId="176" fontId="6" fillId="24" borderId="35" xfId="0" applyNumberFormat="1" applyFont="1" applyFill="1" applyBorder="1" applyAlignment="1">
      <alignment horizontal="center" vertical="center" wrapText="1"/>
    </xf>
    <xf numFmtId="176" fontId="6" fillId="24" borderId="6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7" fillId="0" borderId="14" xfId="55" applyFont="1" applyFill="1" applyBorder="1" applyAlignment="1">
      <alignment vertical="center" wrapText="1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6" fillId="0" borderId="53" xfId="55" applyFont="1" applyFill="1" applyBorder="1" applyAlignment="1">
      <alignment vertical="center" wrapText="1"/>
      <protection/>
    </xf>
    <xf numFmtId="0" fontId="7" fillId="0" borderId="64" xfId="55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justify" wrapText="1"/>
    </xf>
    <xf numFmtId="183" fontId="9" fillId="24" borderId="61" xfId="0" applyNumberFormat="1" applyFont="1" applyFill="1" applyBorder="1" applyAlignment="1">
      <alignment horizontal="center" vertical="center"/>
    </xf>
    <xf numFmtId="49" fontId="7" fillId="0" borderId="26" xfId="54" applyNumberFormat="1" applyFont="1" applyBorder="1" applyAlignment="1">
      <alignment horizontal="center" vertical="center" wrapText="1"/>
      <protection/>
    </xf>
    <xf numFmtId="176" fontId="9" fillId="24" borderId="37" xfId="54" applyNumberFormat="1" applyFont="1" applyFill="1" applyBorder="1" applyAlignment="1">
      <alignment horizontal="center" vertical="center" wrapText="1"/>
      <protection/>
    </xf>
    <xf numFmtId="176" fontId="9" fillId="24" borderId="35" xfId="54" applyNumberFormat="1" applyFont="1" applyFill="1" applyBorder="1" applyAlignment="1">
      <alignment horizontal="center" vertical="center" wrapText="1"/>
      <protection/>
    </xf>
    <xf numFmtId="176" fontId="9" fillId="24" borderId="61" xfId="54" applyNumberFormat="1" applyFont="1" applyFill="1" applyBorder="1" applyAlignment="1">
      <alignment horizontal="center" vertical="center" wrapText="1"/>
      <protection/>
    </xf>
    <xf numFmtId="176" fontId="9" fillId="24" borderId="36" xfId="54" applyNumberFormat="1" applyFont="1" applyFill="1" applyBorder="1" applyAlignment="1">
      <alignment horizontal="center" vertical="center" wrapText="1"/>
      <protection/>
    </xf>
    <xf numFmtId="176" fontId="9" fillId="0" borderId="37" xfId="55" applyNumberFormat="1" applyFont="1" applyFill="1" applyBorder="1" applyAlignment="1">
      <alignment horizontal="center" vertical="center" wrapText="1"/>
      <protection/>
    </xf>
    <xf numFmtId="176" fontId="9" fillId="0" borderId="81" xfId="55" applyNumberFormat="1" applyFont="1" applyFill="1" applyBorder="1" applyAlignment="1">
      <alignment horizontal="center" vertical="center" wrapText="1"/>
      <protection/>
    </xf>
    <xf numFmtId="176" fontId="9" fillId="0" borderId="35" xfId="55" applyNumberFormat="1" applyFont="1" applyFill="1" applyBorder="1" applyAlignment="1">
      <alignment horizontal="center" vertical="center" wrapText="1"/>
      <protection/>
    </xf>
    <xf numFmtId="176" fontId="9" fillId="24" borderId="63" xfId="55" applyNumberFormat="1" applyFont="1" applyFill="1" applyBorder="1" applyAlignment="1">
      <alignment horizontal="center" vertical="center" wrapText="1"/>
      <protection/>
    </xf>
    <xf numFmtId="176" fontId="9" fillId="24" borderId="37" xfId="55" applyNumberFormat="1" applyFont="1" applyFill="1" applyBorder="1" applyAlignment="1">
      <alignment horizontal="center" vertical="center" wrapText="1"/>
      <protection/>
    </xf>
    <xf numFmtId="176" fontId="9" fillId="24" borderId="81" xfId="55" applyNumberFormat="1" applyFont="1" applyFill="1" applyBorder="1" applyAlignment="1">
      <alignment horizontal="center" vertical="center" wrapText="1"/>
      <protection/>
    </xf>
    <xf numFmtId="176" fontId="9" fillId="24" borderId="35" xfId="55" applyNumberFormat="1" applyFont="1" applyFill="1" applyBorder="1" applyAlignment="1">
      <alignment horizontal="center" vertical="center" wrapText="1"/>
      <protection/>
    </xf>
    <xf numFmtId="176" fontId="9" fillId="24" borderId="0" xfId="55" applyNumberFormat="1" applyFont="1" applyFill="1" applyBorder="1" applyAlignment="1">
      <alignment horizontal="center" vertical="center" wrapText="1"/>
      <protection/>
    </xf>
    <xf numFmtId="4" fontId="6" fillId="24" borderId="65" xfId="0" applyNumberFormat="1" applyFont="1" applyFill="1" applyBorder="1" applyAlignment="1">
      <alignment horizontal="center" vertical="center" wrapText="1"/>
    </xf>
    <xf numFmtId="49" fontId="7" fillId="24" borderId="82" xfId="0" applyNumberFormat="1" applyFont="1" applyFill="1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center" vertical="center"/>
    </xf>
    <xf numFmtId="176" fontId="9" fillId="24" borderId="37" xfId="0" applyNumberFormat="1" applyFont="1" applyFill="1" applyBorder="1" applyAlignment="1">
      <alignment horizontal="center" vertical="center"/>
    </xf>
    <xf numFmtId="176" fontId="9" fillId="24" borderId="36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 wrapText="1"/>
    </xf>
    <xf numFmtId="176" fontId="11" fillId="24" borderId="42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/>
    </xf>
    <xf numFmtId="176" fontId="12" fillId="0" borderId="57" xfId="0" applyNumberFormat="1" applyFont="1" applyFill="1" applyBorder="1" applyAlignment="1">
      <alignment horizontal="center" vertical="center"/>
    </xf>
    <xf numFmtId="4" fontId="11" fillId="24" borderId="57" xfId="0" applyNumberFormat="1" applyFont="1" applyFill="1" applyBorder="1" applyAlignment="1">
      <alignment horizontal="center" vertical="center"/>
    </xf>
    <xf numFmtId="49" fontId="12" fillId="24" borderId="13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 wrapText="1"/>
    </xf>
    <xf numFmtId="0" fontId="31" fillId="0" borderId="13" xfId="54" applyFont="1" applyFill="1" applyBorder="1" applyAlignment="1">
      <alignment horizontal="left" vertical="center" wrapText="1"/>
      <protection/>
    </xf>
    <xf numFmtId="176" fontId="34" fillId="0" borderId="0" xfId="0" applyNumberFormat="1" applyFont="1" applyFill="1" applyBorder="1" applyAlignment="1">
      <alignment horizontal="center" vertical="center"/>
    </xf>
    <xf numFmtId="0" fontId="12" fillId="0" borderId="72" xfId="55" applyFont="1" applyFill="1" applyBorder="1" applyAlignment="1">
      <alignment vertical="center" wrapText="1"/>
      <protection/>
    </xf>
    <xf numFmtId="0" fontId="12" fillId="0" borderId="71" xfId="55" applyFont="1" applyFill="1" applyBorder="1" applyAlignment="1">
      <alignment vertical="center" wrapText="1"/>
      <protection/>
    </xf>
    <xf numFmtId="0" fontId="31" fillId="0" borderId="10" xfId="55" applyFont="1" applyFill="1" applyBorder="1" applyAlignment="1">
      <alignment vertical="center" wrapText="1"/>
      <protection/>
    </xf>
    <xf numFmtId="0" fontId="31" fillId="0" borderId="13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0" fontId="31" fillId="0" borderId="10" xfId="55" applyFont="1" applyFill="1" applyBorder="1" applyAlignment="1">
      <alignment horizontal="left" vertical="center" wrapText="1"/>
      <protection/>
    </xf>
    <xf numFmtId="0" fontId="7" fillId="0" borderId="49" xfId="55" applyFont="1" applyFill="1" applyBorder="1" applyAlignment="1">
      <alignment vertical="center" wrapText="1"/>
      <protection/>
    </xf>
    <xf numFmtId="0" fontId="7" fillId="0" borderId="26" xfId="55" applyFont="1" applyFill="1" applyBorder="1" applyAlignment="1">
      <alignment vertical="center" wrapText="1"/>
      <protection/>
    </xf>
    <xf numFmtId="0" fontId="7" fillId="0" borderId="26" xfId="55" applyFont="1" applyFill="1" applyBorder="1" applyAlignment="1">
      <alignment horizontal="left" vertical="center" wrapText="1"/>
      <protection/>
    </xf>
    <xf numFmtId="0" fontId="7" fillId="0" borderId="14" xfId="53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18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justify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distributed" wrapText="1"/>
    </xf>
    <xf numFmtId="0" fontId="6" fillId="0" borderId="7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2" fontId="7" fillId="0" borderId="64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justify" vertical="center"/>
    </xf>
    <xf numFmtId="176" fontId="12" fillId="24" borderId="80" xfId="0" applyNumberFormat="1" applyFont="1" applyFill="1" applyBorder="1" applyAlignment="1">
      <alignment horizontal="center" vertical="center"/>
    </xf>
    <xf numFmtId="176" fontId="6" fillId="24" borderId="83" xfId="0" applyNumberFormat="1" applyFont="1" applyFill="1" applyBorder="1" applyAlignment="1">
      <alignment horizontal="center" vertical="center" wrapText="1"/>
    </xf>
    <xf numFmtId="176" fontId="11" fillId="24" borderId="28" xfId="0" applyNumberFormat="1" applyFont="1" applyFill="1" applyBorder="1" applyAlignment="1">
      <alignment horizontal="center" vertical="center"/>
    </xf>
    <xf numFmtId="49" fontId="12" fillId="24" borderId="11" xfId="0" applyNumberFormat="1" applyFont="1" applyFill="1" applyBorder="1" applyAlignment="1">
      <alignment horizontal="center" vertical="center"/>
    </xf>
    <xf numFmtId="49" fontId="7" fillId="0" borderId="82" xfId="0" applyNumberFormat="1" applyFont="1" applyFill="1" applyBorder="1" applyAlignment="1">
      <alignment horizontal="center" vertical="center"/>
    </xf>
    <xf numFmtId="176" fontId="9" fillId="0" borderId="81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9" fillId="0" borderId="84" xfId="0" applyNumberFormat="1" applyFont="1" applyFill="1" applyBorder="1" applyAlignment="1">
      <alignment horizontal="center" vertical="center"/>
    </xf>
    <xf numFmtId="49" fontId="9" fillId="0" borderId="82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49" fontId="6" fillId="0" borderId="20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6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38" sqref="I238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375" style="39" customWidth="1"/>
    <col min="4" max="4" width="9.25390625" style="3" customWidth="1"/>
    <col min="5" max="5" width="9.00390625" style="3" customWidth="1"/>
    <col min="6" max="6" width="9.75390625" style="3" customWidth="1"/>
    <col min="7" max="7" width="7.625" style="3" customWidth="1"/>
    <col min="8" max="8" width="9.375" style="3" customWidth="1"/>
    <col min="9" max="9" width="8.375" style="3" customWidth="1"/>
    <col min="10" max="11" width="9.25390625" style="3" customWidth="1"/>
    <col min="12" max="12" width="7.00390625" style="3" customWidth="1"/>
    <col min="13" max="13" width="7.625" style="3" customWidth="1"/>
    <col min="14" max="14" width="9.375" style="3" customWidth="1"/>
    <col min="15" max="15" width="8.00390625" style="3" customWidth="1"/>
    <col min="16" max="16" width="9.00390625" style="3" customWidth="1"/>
    <col min="17" max="17" width="9.25390625" style="3" customWidth="1"/>
    <col min="18" max="21" width="7.00390625" style="3" customWidth="1"/>
    <col min="22" max="16384" width="9.125" style="3" customWidth="1"/>
  </cols>
  <sheetData>
    <row r="1" spans="1:19" ht="12.75" customHeight="1">
      <c r="A1" s="553" t="s">
        <v>280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</row>
    <row r="2" spans="1:19" ht="12.75" customHeight="1">
      <c r="A2" s="554" t="s">
        <v>279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</row>
    <row r="3" spans="1:21" ht="15" customHeight="1" thickBot="1">
      <c r="A3" s="552" t="s">
        <v>302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269"/>
      <c r="U3" s="269"/>
    </row>
    <row r="4" spans="1:21" ht="27" customHeight="1">
      <c r="A4" s="543" t="s">
        <v>114</v>
      </c>
      <c r="B4" s="535" t="s">
        <v>2</v>
      </c>
      <c r="C4" s="528" t="s">
        <v>199</v>
      </c>
      <c r="D4" s="529"/>
      <c r="E4" s="529"/>
      <c r="F4" s="529"/>
      <c r="G4" s="530"/>
      <c r="H4" s="535" t="s">
        <v>48</v>
      </c>
      <c r="I4" s="536"/>
      <c r="J4" s="536"/>
      <c r="K4" s="536"/>
      <c r="L4" s="536"/>
      <c r="M4" s="537"/>
      <c r="N4" s="528" t="s">
        <v>49</v>
      </c>
      <c r="O4" s="529"/>
      <c r="P4" s="529"/>
      <c r="Q4" s="529"/>
      <c r="R4" s="529"/>
      <c r="S4" s="530"/>
      <c r="T4" s="270"/>
      <c r="U4" s="270"/>
    </row>
    <row r="5" spans="1:21" ht="15" customHeight="1">
      <c r="A5" s="544"/>
      <c r="B5" s="546"/>
      <c r="C5" s="531" t="s">
        <v>65</v>
      </c>
      <c r="D5" s="533" t="s">
        <v>66</v>
      </c>
      <c r="E5" s="533"/>
      <c r="F5" s="533"/>
      <c r="G5" s="534"/>
      <c r="H5" s="548" t="s">
        <v>65</v>
      </c>
      <c r="I5" s="555" t="s">
        <v>66</v>
      </c>
      <c r="J5" s="556"/>
      <c r="K5" s="556"/>
      <c r="L5" s="556"/>
      <c r="M5" s="538" t="s">
        <v>3</v>
      </c>
      <c r="N5" s="548" t="s">
        <v>65</v>
      </c>
      <c r="O5" s="555" t="s">
        <v>66</v>
      </c>
      <c r="P5" s="556"/>
      <c r="Q5" s="556"/>
      <c r="R5" s="556"/>
      <c r="S5" s="538" t="s">
        <v>3</v>
      </c>
      <c r="T5" s="271"/>
      <c r="U5" s="271"/>
    </row>
    <row r="6" spans="1:21" ht="85.5" customHeight="1" thickBot="1">
      <c r="A6" s="545"/>
      <c r="B6" s="547"/>
      <c r="C6" s="532"/>
      <c r="D6" s="308" t="s">
        <v>135</v>
      </c>
      <c r="E6" s="308" t="s">
        <v>134</v>
      </c>
      <c r="F6" s="308" t="s">
        <v>132</v>
      </c>
      <c r="G6" s="309" t="s">
        <v>78</v>
      </c>
      <c r="H6" s="549"/>
      <c r="I6" s="46" t="s">
        <v>133</v>
      </c>
      <c r="J6" s="46" t="s">
        <v>136</v>
      </c>
      <c r="K6" s="46" t="s">
        <v>132</v>
      </c>
      <c r="L6" s="282" t="s">
        <v>78</v>
      </c>
      <c r="M6" s="539"/>
      <c r="N6" s="549"/>
      <c r="O6" s="46" t="s">
        <v>133</v>
      </c>
      <c r="P6" s="46" t="s">
        <v>134</v>
      </c>
      <c r="Q6" s="46" t="s">
        <v>132</v>
      </c>
      <c r="R6" s="282" t="s">
        <v>78</v>
      </c>
      <c r="S6" s="539"/>
      <c r="T6" s="270"/>
      <c r="U6" s="270"/>
    </row>
    <row r="7" spans="1:21" ht="13.5" customHeight="1" thickBot="1">
      <c r="A7" s="310">
        <v>1</v>
      </c>
      <c r="B7" s="311">
        <v>2</v>
      </c>
      <c r="C7" s="312">
        <v>3</v>
      </c>
      <c r="D7" s="313">
        <v>4</v>
      </c>
      <c r="E7" s="313">
        <v>5</v>
      </c>
      <c r="F7" s="314">
        <v>6</v>
      </c>
      <c r="G7" s="315">
        <v>7</v>
      </c>
      <c r="H7" s="311">
        <v>8</v>
      </c>
      <c r="I7" s="313">
        <v>9</v>
      </c>
      <c r="J7" s="313">
        <v>10</v>
      </c>
      <c r="K7" s="314">
        <v>11</v>
      </c>
      <c r="L7" s="313">
        <v>12</v>
      </c>
      <c r="M7" s="314"/>
      <c r="N7" s="316">
        <v>13</v>
      </c>
      <c r="O7" s="313">
        <v>14</v>
      </c>
      <c r="P7" s="313">
        <v>15</v>
      </c>
      <c r="Q7" s="314">
        <v>16</v>
      </c>
      <c r="R7" s="314">
        <v>17</v>
      </c>
      <c r="S7" s="315"/>
      <c r="T7" s="272"/>
      <c r="U7" s="272"/>
    </row>
    <row r="8" spans="1:21" ht="40.5" customHeight="1" thickBot="1">
      <c r="A8" s="29" t="s">
        <v>73</v>
      </c>
      <c r="B8" s="445" t="s">
        <v>178</v>
      </c>
      <c r="C8" s="218">
        <f>C9+C12+C17+C19+C26+C32+C34+C37+C41+C43</f>
        <v>29839.008</v>
      </c>
      <c r="D8" s="219">
        <f>D9+D12+D17+D19+D26+D32+D34+D37+D41+D43</f>
        <v>3443.152</v>
      </c>
      <c r="E8" s="219">
        <f>E9+E12+E17+E19+E26+E32+E34+E37+E41+E43</f>
        <v>3393.156</v>
      </c>
      <c r="F8" s="116">
        <f>F9+F12+F17+F19+F26+F32+F34+F37+F41+F43</f>
        <v>23002.7</v>
      </c>
      <c r="G8" s="136"/>
      <c r="H8" s="218">
        <f>H9+H12+H17+H19+H26+H32+H34+H37+H41+H43</f>
        <v>14639.413</v>
      </c>
      <c r="I8" s="219">
        <f>I9+I12+I17+I19+I26+I32+I34+I37+I41+I43</f>
        <v>0</v>
      </c>
      <c r="J8" s="219">
        <f>J9+J12+J17+J19+J26+J32+J34+J37+J41+J43</f>
        <v>500.092</v>
      </c>
      <c r="K8" s="116">
        <f>K9+K12+K17+K19+K26+K32+K34+K37+K41+K43</f>
        <v>14139.321</v>
      </c>
      <c r="L8" s="115"/>
      <c r="M8" s="331">
        <f aca="true" t="shared" si="0" ref="M8:M46">H8/C8</f>
        <v>0.4906132603335875</v>
      </c>
      <c r="N8" s="218">
        <f>N9+N12+N17+N19+N26+N32+N34+N37+N41+N43</f>
        <v>14561.013</v>
      </c>
      <c r="O8" s="219">
        <f>O9+O12+O17+O19+O26+O32+O34+O37+O41+O43</f>
        <v>0</v>
      </c>
      <c r="P8" s="219">
        <f>P9+P12+P17+P19+P26+P32+P34+P37+P41+P43</f>
        <v>500.092</v>
      </c>
      <c r="Q8" s="116">
        <f>Q9+Q12+Q17+Q19+Q26+Q32+Q34+Q37+Q41+Q43</f>
        <v>14060.921</v>
      </c>
      <c r="R8" s="319"/>
      <c r="S8" s="332">
        <f>N8/C8</f>
        <v>0.487985827142779</v>
      </c>
      <c r="T8" s="273"/>
      <c r="U8" s="273"/>
    </row>
    <row r="9" spans="1:21" ht="27.75" customHeight="1">
      <c r="A9" s="11" t="s">
        <v>74</v>
      </c>
      <c r="B9" s="317" t="s">
        <v>179</v>
      </c>
      <c r="C9" s="224">
        <f>C10+C11</f>
        <v>11859.722000000002</v>
      </c>
      <c r="D9" s="424"/>
      <c r="E9" s="224">
        <f>E10</f>
        <v>1567.2</v>
      </c>
      <c r="F9" s="224">
        <f>F10+F11</f>
        <v>10292.522</v>
      </c>
      <c r="G9" s="142"/>
      <c r="H9" s="224">
        <f>H10+H11</f>
        <v>6541.531</v>
      </c>
      <c r="I9" s="424"/>
      <c r="J9" s="224">
        <f>J10</f>
        <v>117.392</v>
      </c>
      <c r="K9" s="224">
        <f>K10+K11</f>
        <v>6424.139</v>
      </c>
      <c r="L9" s="262"/>
      <c r="M9" s="351">
        <f t="shared" si="0"/>
        <v>0.5515754079227151</v>
      </c>
      <c r="N9" s="224">
        <f>N10+N11</f>
        <v>6541.531</v>
      </c>
      <c r="O9" s="424"/>
      <c r="P9" s="224">
        <f>P10</f>
        <v>117.392</v>
      </c>
      <c r="Q9" s="224">
        <f>Q10+Q11</f>
        <v>6424.139</v>
      </c>
      <c r="R9" s="318"/>
      <c r="S9" s="351">
        <f>N9/C9</f>
        <v>0.5515754079227151</v>
      </c>
      <c r="T9" s="274"/>
      <c r="U9" s="274"/>
    </row>
    <row r="10" spans="1:21" ht="96.75" customHeight="1">
      <c r="A10" s="10" t="s">
        <v>73</v>
      </c>
      <c r="B10" s="227" t="s">
        <v>291</v>
      </c>
      <c r="C10" s="128">
        <f>E10+F10</f>
        <v>9999.722000000002</v>
      </c>
      <c r="D10" s="225"/>
      <c r="E10" s="129">
        <v>1567.2</v>
      </c>
      <c r="F10" s="228">
        <v>8432.522</v>
      </c>
      <c r="G10" s="132"/>
      <c r="H10" s="103">
        <f>K10+J10</f>
        <v>4888.282</v>
      </c>
      <c r="I10" s="130"/>
      <c r="J10" s="130">
        <v>117.392</v>
      </c>
      <c r="K10" s="114">
        <v>4770.89</v>
      </c>
      <c r="L10" s="307"/>
      <c r="M10" s="350">
        <f t="shared" si="0"/>
        <v>0.4888417898017564</v>
      </c>
      <c r="N10" s="103">
        <f>Q10+P10</f>
        <v>4888.282</v>
      </c>
      <c r="O10" s="130"/>
      <c r="P10" s="130">
        <v>117.392</v>
      </c>
      <c r="Q10" s="114">
        <v>4770.89</v>
      </c>
      <c r="R10" s="286"/>
      <c r="S10" s="349">
        <f>N10/C10</f>
        <v>0.4888417898017564</v>
      </c>
      <c r="T10" s="274"/>
      <c r="U10" s="274"/>
    </row>
    <row r="11" spans="1:21" ht="85.5" customHeight="1">
      <c r="A11" s="10" t="s">
        <v>52</v>
      </c>
      <c r="B11" s="170" t="s">
        <v>213</v>
      </c>
      <c r="C11" s="128">
        <f>E11+F11</f>
        <v>1860</v>
      </c>
      <c r="D11" s="225"/>
      <c r="E11" s="225"/>
      <c r="F11" s="226">
        <v>1860</v>
      </c>
      <c r="G11" s="132"/>
      <c r="H11" s="103">
        <f>K11</f>
        <v>1653.249</v>
      </c>
      <c r="I11" s="130"/>
      <c r="J11" s="130"/>
      <c r="K11" s="114">
        <v>1653.249</v>
      </c>
      <c r="L11" s="307"/>
      <c r="M11" s="350">
        <f t="shared" si="0"/>
        <v>0.8888435483870968</v>
      </c>
      <c r="N11" s="103">
        <f>Q11</f>
        <v>1653.249</v>
      </c>
      <c r="O11" s="130"/>
      <c r="P11" s="130"/>
      <c r="Q11" s="114">
        <v>1653.249</v>
      </c>
      <c r="R11" s="286"/>
      <c r="S11" s="349">
        <f>N11/C11</f>
        <v>0.8888435483870968</v>
      </c>
      <c r="T11" s="274"/>
      <c r="U11" s="274"/>
    </row>
    <row r="12" spans="1:21" ht="27" customHeight="1">
      <c r="A12" s="10" t="s">
        <v>75</v>
      </c>
      <c r="B12" s="414" t="s">
        <v>180</v>
      </c>
      <c r="C12" s="229">
        <f>C13+C14+C15+C16</f>
        <v>2388.0879999999997</v>
      </c>
      <c r="D12" s="225"/>
      <c r="E12" s="230">
        <f>E13</f>
        <v>382.7</v>
      </c>
      <c r="F12" s="225">
        <f>F13+F14+F15+F16</f>
        <v>2005.388</v>
      </c>
      <c r="G12" s="132"/>
      <c r="H12" s="229">
        <f>H13+H14+H15+H16</f>
        <v>1820.7640000000001</v>
      </c>
      <c r="I12" s="225"/>
      <c r="J12" s="230">
        <f>J13</f>
        <v>382.7</v>
      </c>
      <c r="K12" s="225">
        <f>K13+K14+K15+K16</f>
        <v>1438.064</v>
      </c>
      <c r="L12" s="307"/>
      <c r="M12" s="352">
        <f t="shared" si="0"/>
        <v>0.762435890134702</v>
      </c>
      <c r="N12" s="229">
        <f>N13+N14+N15+N16</f>
        <v>1820.7640000000001</v>
      </c>
      <c r="O12" s="225"/>
      <c r="P12" s="230">
        <f>P13</f>
        <v>382.7</v>
      </c>
      <c r="Q12" s="225">
        <f>Q13+Q14+Q15+Q16</f>
        <v>1438.064</v>
      </c>
      <c r="R12" s="286"/>
      <c r="S12" s="350">
        <f aca="true" t="shared" si="1" ref="S12:S75">N12/C12</f>
        <v>0.762435890134702</v>
      </c>
      <c r="T12" s="274"/>
      <c r="U12" s="274"/>
    </row>
    <row r="13" spans="1:21" ht="157.5" customHeight="1">
      <c r="A13" s="10" t="s">
        <v>73</v>
      </c>
      <c r="B13" s="91" t="s">
        <v>292</v>
      </c>
      <c r="C13" s="103">
        <f>E13+F13</f>
        <v>2146.2599999999998</v>
      </c>
      <c r="D13" s="114"/>
      <c r="E13" s="114">
        <v>382.7</v>
      </c>
      <c r="F13" s="114">
        <v>1763.56</v>
      </c>
      <c r="G13" s="132"/>
      <c r="H13" s="103">
        <f>J13+K13</f>
        <v>1668.9360000000001</v>
      </c>
      <c r="I13" s="130"/>
      <c r="J13" s="130">
        <v>382.7</v>
      </c>
      <c r="K13" s="130">
        <v>1286.236</v>
      </c>
      <c r="L13" s="307"/>
      <c r="M13" s="350">
        <f t="shared" si="0"/>
        <v>0.7776019680746975</v>
      </c>
      <c r="N13" s="103">
        <f>P13+Q13</f>
        <v>1668.9360000000001</v>
      </c>
      <c r="O13" s="130"/>
      <c r="P13" s="130">
        <v>382.7</v>
      </c>
      <c r="Q13" s="130">
        <v>1286.236</v>
      </c>
      <c r="R13" s="286"/>
      <c r="S13" s="349">
        <f t="shared" si="1"/>
        <v>0.7776019680746975</v>
      </c>
      <c r="T13" s="274"/>
      <c r="U13" s="274"/>
    </row>
    <row r="14" spans="1:21" ht="62.25" customHeight="1">
      <c r="A14" s="10" t="s">
        <v>52</v>
      </c>
      <c r="B14" s="54" t="s">
        <v>200</v>
      </c>
      <c r="C14" s="103">
        <f>E14+F14</f>
        <v>151.828</v>
      </c>
      <c r="D14" s="114"/>
      <c r="E14" s="114"/>
      <c r="F14" s="114">
        <v>151.828</v>
      </c>
      <c r="G14" s="132"/>
      <c r="H14" s="103">
        <f>J14+K14</f>
        <v>151.828</v>
      </c>
      <c r="I14" s="130"/>
      <c r="J14" s="130"/>
      <c r="K14" s="114">
        <v>151.828</v>
      </c>
      <c r="L14" s="307"/>
      <c r="M14" s="350">
        <f t="shared" si="0"/>
        <v>1</v>
      </c>
      <c r="N14" s="103">
        <f>P14+Q14</f>
        <v>151.828</v>
      </c>
      <c r="O14" s="130"/>
      <c r="P14" s="130"/>
      <c r="Q14" s="114">
        <v>151.828</v>
      </c>
      <c r="R14" s="285"/>
      <c r="S14" s="350">
        <f t="shared" si="1"/>
        <v>1</v>
      </c>
      <c r="T14" s="274"/>
      <c r="U14" s="274"/>
    </row>
    <row r="15" spans="1:21" ht="66" customHeight="1">
      <c r="A15" s="11" t="s">
        <v>71</v>
      </c>
      <c r="B15" s="66" t="s">
        <v>181</v>
      </c>
      <c r="C15" s="103">
        <f>F15</f>
        <v>60</v>
      </c>
      <c r="D15" s="123"/>
      <c r="E15" s="123"/>
      <c r="F15" s="155">
        <v>60</v>
      </c>
      <c r="G15" s="142"/>
      <c r="H15" s="103">
        <f>J15+K15</f>
        <v>0</v>
      </c>
      <c r="I15" s="140"/>
      <c r="J15" s="140"/>
      <c r="K15" s="140">
        <v>0</v>
      </c>
      <c r="L15" s="262"/>
      <c r="M15" s="349">
        <f t="shared" si="0"/>
        <v>0</v>
      </c>
      <c r="N15" s="103">
        <f>P15+Q15</f>
        <v>0</v>
      </c>
      <c r="O15" s="140"/>
      <c r="P15" s="140"/>
      <c r="Q15" s="140">
        <v>0</v>
      </c>
      <c r="R15" s="284"/>
      <c r="S15" s="349">
        <f t="shared" si="1"/>
        <v>0</v>
      </c>
      <c r="T15" s="274"/>
      <c r="U15" s="274"/>
    </row>
    <row r="16" spans="1:21" ht="38.25" customHeight="1">
      <c r="A16" s="11" t="s">
        <v>62</v>
      </c>
      <c r="B16" s="67" t="s">
        <v>182</v>
      </c>
      <c r="C16" s="103">
        <f>F16</f>
        <v>30</v>
      </c>
      <c r="D16" s="123"/>
      <c r="E16" s="123"/>
      <c r="F16" s="155">
        <v>30</v>
      </c>
      <c r="G16" s="142"/>
      <c r="H16" s="103">
        <f>J16+K16</f>
        <v>0</v>
      </c>
      <c r="I16" s="140"/>
      <c r="J16" s="140"/>
      <c r="K16" s="140">
        <v>0</v>
      </c>
      <c r="L16" s="262"/>
      <c r="M16" s="349">
        <f t="shared" si="0"/>
        <v>0</v>
      </c>
      <c r="N16" s="103">
        <f>P16+Q16</f>
        <v>0</v>
      </c>
      <c r="O16" s="140"/>
      <c r="P16" s="140"/>
      <c r="Q16" s="140">
        <v>0</v>
      </c>
      <c r="R16" s="284"/>
      <c r="S16" s="349">
        <f t="shared" si="1"/>
        <v>0</v>
      </c>
      <c r="T16" s="274"/>
      <c r="U16" s="274"/>
    </row>
    <row r="17" spans="1:21" ht="54" customHeight="1">
      <c r="A17" s="10" t="s">
        <v>53</v>
      </c>
      <c r="B17" s="31" t="s">
        <v>183</v>
      </c>
      <c r="C17" s="156">
        <f>C18</f>
        <v>100</v>
      </c>
      <c r="D17" s="154"/>
      <c r="E17" s="157"/>
      <c r="F17" s="154">
        <f>F18</f>
        <v>100</v>
      </c>
      <c r="G17" s="132"/>
      <c r="H17" s="156">
        <f>H18</f>
        <v>100</v>
      </c>
      <c r="I17" s="154"/>
      <c r="J17" s="157"/>
      <c r="K17" s="154">
        <f>K18</f>
        <v>100</v>
      </c>
      <c r="L17" s="307"/>
      <c r="M17" s="333">
        <f t="shared" si="0"/>
        <v>1</v>
      </c>
      <c r="N17" s="156">
        <f>N18</f>
        <v>100</v>
      </c>
      <c r="O17" s="154"/>
      <c r="P17" s="157"/>
      <c r="Q17" s="154">
        <f>Q18</f>
        <v>100</v>
      </c>
      <c r="R17" s="285"/>
      <c r="S17" s="333">
        <f t="shared" si="1"/>
        <v>1</v>
      </c>
      <c r="T17" s="274"/>
      <c r="U17" s="274"/>
    </row>
    <row r="18" spans="1:21" ht="135" customHeight="1">
      <c r="A18" s="10" t="s">
        <v>73</v>
      </c>
      <c r="B18" s="66" t="s">
        <v>184</v>
      </c>
      <c r="C18" s="122">
        <f>F18</f>
        <v>100</v>
      </c>
      <c r="D18" s="114"/>
      <c r="E18" s="114"/>
      <c r="F18" s="114">
        <v>100</v>
      </c>
      <c r="G18" s="132"/>
      <c r="H18" s="103">
        <f>J18+K18</f>
        <v>100</v>
      </c>
      <c r="I18" s="140"/>
      <c r="J18" s="140"/>
      <c r="K18" s="114">
        <v>100</v>
      </c>
      <c r="L18" s="307"/>
      <c r="M18" s="349">
        <f t="shared" si="0"/>
        <v>1</v>
      </c>
      <c r="N18" s="103">
        <f>P18+Q18</f>
        <v>100</v>
      </c>
      <c r="O18" s="140"/>
      <c r="P18" s="140"/>
      <c r="Q18" s="114">
        <v>100</v>
      </c>
      <c r="R18" s="285"/>
      <c r="S18" s="349">
        <f t="shared" si="1"/>
        <v>1</v>
      </c>
      <c r="T18" s="274"/>
      <c r="U18" s="274"/>
    </row>
    <row r="19" spans="1:21" ht="42.75" customHeight="1">
      <c r="A19" s="10" t="s">
        <v>60</v>
      </c>
      <c r="B19" s="70" t="s">
        <v>185</v>
      </c>
      <c r="C19" s="156">
        <f>C20+C21+C22+C23+C24+C25</f>
        <v>900.412</v>
      </c>
      <c r="D19" s="154"/>
      <c r="E19" s="157"/>
      <c r="F19" s="154">
        <f>F20+F21+F22+F23+F24+F25</f>
        <v>900.412</v>
      </c>
      <c r="G19" s="132"/>
      <c r="H19" s="156">
        <f>H20+H21+H22+H23+H24+H25</f>
        <v>418.88100000000003</v>
      </c>
      <c r="I19" s="154"/>
      <c r="J19" s="157"/>
      <c r="K19" s="154">
        <f>K20+K21+K22+K23+K24+K25</f>
        <v>418.88100000000003</v>
      </c>
      <c r="L19" s="307"/>
      <c r="M19" s="333">
        <f t="shared" si="0"/>
        <v>0.46521037036378904</v>
      </c>
      <c r="N19" s="156">
        <f>N20+N21+N22+N23+N24+N25</f>
        <v>418.88100000000003</v>
      </c>
      <c r="O19" s="154"/>
      <c r="P19" s="157"/>
      <c r="Q19" s="154">
        <f>Q20+Q21+Q22+Q23+Q24+Q25</f>
        <v>418.88100000000003</v>
      </c>
      <c r="R19" s="285"/>
      <c r="S19" s="333">
        <f t="shared" si="1"/>
        <v>0.46521037036378904</v>
      </c>
      <c r="T19" s="274"/>
      <c r="U19" s="274"/>
    </row>
    <row r="20" spans="1:21" ht="63.75" customHeight="1">
      <c r="A20" s="10" t="s">
        <v>73</v>
      </c>
      <c r="B20" s="33" t="s">
        <v>186</v>
      </c>
      <c r="C20" s="103">
        <f aca="true" t="shared" si="2" ref="C20:C25">E20+F20</f>
        <v>195.672</v>
      </c>
      <c r="D20" s="114"/>
      <c r="E20" s="114"/>
      <c r="F20" s="114">
        <v>195.672</v>
      </c>
      <c r="G20" s="132"/>
      <c r="H20" s="103">
        <f>K20</f>
        <v>0</v>
      </c>
      <c r="I20" s="130"/>
      <c r="J20" s="130"/>
      <c r="K20" s="130">
        <v>0</v>
      </c>
      <c r="L20" s="307"/>
      <c r="M20" s="349">
        <f t="shared" si="0"/>
        <v>0</v>
      </c>
      <c r="N20" s="103">
        <f>Q20</f>
        <v>0</v>
      </c>
      <c r="O20" s="130"/>
      <c r="P20" s="130"/>
      <c r="Q20" s="130">
        <v>0</v>
      </c>
      <c r="R20" s="285"/>
      <c r="S20" s="349">
        <f t="shared" si="1"/>
        <v>0</v>
      </c>
      <c r="T20" s="274"/>
      <c r="U20" s="274"/>
    </row>
    <row r="21" spans="1:21" ht="42.75" customHeight="1">
      <c r="A21" s="10" t="s">
        <v>52</v>
      </c>
      <c r="B21" s="40" t="s">
        <v>187</v>
      </c>
      <c r="C21" s="103">
        <f t="shared" si="2"/>
        <v>286.44</v>
      </c>
      <c r="D21" s="114"/>
      <c r="E21" s="114"/>
      <c r="F21" s="114">
        <v>286.44</v>
      </c>
      <c r="G21" s="132"/>
      <c r="H21" s="103">
        <f>J21+K21</f>
        <v>286.44</v>
      </c>
      <c r="I21" s="130"/>
      <c r="J21" s="130"/>
      <c r="K21" s="114">
        <v>286.44</v>
      </c>
      <c r="L21" s="307"/>
      <c r="M21" s="349">
        <f t="shared" si="0"/>
        <v>1</v>
      </c>
      <c r="N21" s="103">
        <f>P21+Q21</f>
        <v>286.44</v>
      </c>
      <c r="O21" s="130"/>
      <c r="P21" s="130"/>
      <c r="Q21" s="114">
        <v>286.44</v>
      </c>
      <c r="R21" s="285"/>
      <c r="S21" s="349">
        <f t="shared" si="1"/>
        <v>1</v>
      </c>
      <c r="T21" s="274"/>
      <c r="U21" s="274"/>
    </row>
    <row r="22" spans="1:21" ht="170.25" customHeight="1">
      <c r="A22" s="10" t="s">
        <v>71</v>
      </c>
      <c r="B22" s="92" t="s">
        <v>13</v>
      </c>
      <c r="C22" s="103">
        <f t="shared" si="2"/>
        <v>208.3</v>
      </c>
      <c r="D22" s="123"/>
      <c r="E22" s="158"/>
      <c r="F22" s="123">
        <v>208.3</v>
      </c>
      <c r="G22" s="142"/>
      <c r="H22" s="103">
        <f>J22+K22</f>
        <v>28.04</v>
      </c>
      <c r="I22" s="130"/>
      <c r="J22" s="130"/>
      <c r="K22" s="130">
        <v>28.04</v>
      </c>
      <c r="L22" s="307"/>
      <c r="M22" s="349">
        <f t="shared" si="0"/>
        <v>0.13461353816610658</v>
      </c>
      <c r="N22" s="103">
        <f>P22+Q22</f>
        <v>28.04</v>
      </c>
      <c r="O22" s="130"/>
      <c r="P22" s="130"/>
      <c r="Q22" s="130">
        <v>28.04</v>
      </c>
      <c r="R22" s="285"/>
      <c r="S22" s="349">
        <f t="shared" si="1"/>
        <v>0.13461353816610658</v>
      </c>
      <c r="T22" s="274"/>
      <c r="U22" s="274"/>
    </row>
    <row r="23" spans="1:21" ht="84" customHeight="1">
      <c r="A23" s="10" t="s">
        <v>62</v>
      </c>
      <c r="B23" s="92" t="s">
        <v>201</v>
      </c>
      <c r="C23" s="103">
        <f t="shared" si="2"/>
        <v>95</v>
      </c>
      <c r="D23" s="123"/>
      <c r="E23" s="158"/>
      <c r="F23" s="123">
        <v>95</v>
      </c>
      <c r="G23" s="142"/>
      <c r="H23" s="103">
        <f>J23+K23</f>
        <v>0</v>
      </c>
      <c r="I23" s="130"/>
      <c r="J23" s="130"/>
      <c r="K23" s="130">
        <v>0</v>
      </c>
      <c r="L23" s="307"/>
      <c r="M23" s="349">
        <f t="shared" si="0"/>
        <v>0</v>
      </c>
      <c r="N23" s="103">
        <f>P23+Q23</f>
        <v>0</v>
      </c>
      <c r="O23" s="130"/>
      <c r="P23" s="130"/>
      <c r="Q23" s="130">
        <v>0</v>
      </c>
      <c r="R23" s="285"/>
      <c r="S23" s="349">
        <f t="shared" si="1"/>
        <v>0</v>
      </c>
      <c r="T23" s="274"/>
      <c r="U23" s="274"/>
    </row>
    <row r="24" spans="1:21" ht="51.75" customHeight="1">
      <c r="A24" s="10" t="s">
        <v>63</v>
      </c>
      <c r="B24" s="92" t="s">
        <v>14</v>
      </c>
      <c r="C24" s="103">
        <f t="shared" si="2"/>
        <v>100</v>
      </c>
      <c r="D24" s="123"/>
      <c r="E24" s="158"/>
      <c r="F24" s="123">
        <v>100</v>
      </c>
      <c r="G24" s="142"/>
      <c r="H24" s="103">
        <f>J24+K24</f>
        <v>100</v>
      </c>
      <c r="I24" s="130"/>
      <c r="J24" s="130"/>
      <c r="K24" s="123">
        <v>100</v>
      </c>
      <c r="L24" s="307"/>
      <c r="M24" s="349">
        <f t="shared" si="0"/>
        <v>1</v>
      </c>
      <c r="N24" s="103">
        <f>P24+Q24</f>
        <v>100</v>
      </c>
      <c r="O24" s="130"/>
      <c r="P24" s="130"/>
      <c r="Q24" s="123">
        <v>100</v>
      </c>
      <c r="R24" s="285"/>
      <c r="S24" s="349">
        <f t="shared" si="1"/>
        <v>1</v>
      </c>
      <c r="T24" s="274"/>
      <c r="U24" s="274"/>
    </row>
    <row r="25" spans="1:21" ht="40.5" customHeight="1">
      <c r="A25" s="10" t="s">
        <v>72</v>
      </c>
      <c r="B25" s="92" t="s">
        <v>214</v>
      </c>
      <c r="C25" s="103">
        <f t="shared" si="2"/>
        <v>15</v>
      </c>
      <c r="D25" s="123"/>
      <c r="E25" s="158"/>
      <c r="F25" s="123">
        <v>15</v>
      </c>
      <c r="G25" s="142"/>
      <c r="H25" s="103">
        <f>J25+K25</f>
        <v>4.401</v>
      </c>
      <c r="I25" s="130"/>
      <c r="J25" s="130"/>
      <c r="K25" s="130">
        <v>4.401</v>
      </c>
      <c r="L25" s="307"/>
      <c r="M25" s="349">
        <f t="shared" si="0"/>
        <v>0.2934</v>
      </c>
      <c r="N25" s="103">
        <f>P25+Q25</f>
        <v>4.401</v>
      </c>
      <c r="O25" s="130"/>
      <c r="P25" s="130"/>
      <c r="Q25" s="130">
        <v>4.401</v>
      </c>
      <c r="R25" s="285"/>
      <c r="S25" s="349">
        <f t="shared" si="1"/>
        <v>0.2934</v>
      </c>
      <c r="T25" s="274"/>
      <c r="U25" s="274"/>
    </row>
    <row r="26" spans="1:21" ht="38.25" customHeight="1">
      <c r="A26" s="10" t="s">
        <v>79</v>
      </c>
      <c r="B26" s="34" t="s">
        <v>15</v>
      </c>
      <c r="C26" s="156">
        <f>C27+C28+C29+C30+C31</f>
        <v>1574.9</v>
      </c>
      <c r="D26" s="154"/>
      <c r="E26" s="157"/>
      <c r="F26" s="154">
        <f>F27+F28+F29+F30+F31</f>
        <v>1574.9</v>
      </c>
      <c r="G26" s="132"/>
      <c r="H26" s="156">
        <f>H27+H28+H29+H30+H31</f>
        <v>1357.701</v>
      </c>
      <c r="I26" s="154"/>
      <c r="J26" s="157"/>
      <c r="K26" s="154">
        <f>K27+K28+K29+K30+K31</f>
        <v>1357.701</v>
      </c>
      <c r="L26" s="307"/>
      <c r="M26" s="333">
        <f t="shared" si="0"/>
        <v>0.8620871166423265</v>
      </c>
      <c r="N26" s="156">
        <f>N27+N28+N29+N30+N31</f>
        <v>1357.701</v>
      </c>
      <c r="O26" s="154"/>
      <c r="P26" s="157"/>
      <c r="Q26" s="154">
        <f>Q27+Q28+Q29+Q30+Q31</f>
        <v>1357.701</v>
      </c>
      <c r="R26" s="285"/>
      <c r="S26" s="333">
        <f t="shared" si="1"/>
        <v>0.8620871166423265</v>
      </c>
      <c r="T26" s="274"/>
      <c r="U26" s="274"/>
    </row>
    <row r="27" spans="1:21" ht="98.25" customHeight="1">
      <c r="A27" s="50" t="s">
        <v>73</v>
      </c>
      <c r="B27" s="33" t="s">
        <v>16</v>
      </c>
      <c r="C27" s="103">
        <f>E27+F27</f>
        <v>33</v>
      </c>
      <c r="D27" s="72"/>
      <c r="E27" s="72"/>
      <c r="F27" s="114">
        <v>33</v>
      </c>
      <c r="G27" s="145"/>
      <c r="H27" s="103">
        <f>J27+K27</f>
        <v>33</v>
      </c>
      <c r="I27" s="72"/>
      <c r="J27" s="72"/>
      <c r="K27" s="114">
        <v>33</v>
      </c>
      <c r="L27" s="320"/>
      <c r="M27" s="349">
        <f t="shared" si="0"/>
        <v>1</v>
      </c>
      <c r="N27" s="103">
        <f>P27+Q27</f>
        <v>33</v>
      </c>
      <c r="O27" s="72"/>
      <c r="P27" s="72"/>
      <c r="Q27" s="114">
        <v>33</v>
      </c>
      <c r="R27" s="287"/>
      <c r="S27" s="349">
        <f t="shared" si="1"/>
        <v>1</v>
      </c>
      <c r="T27" s="274"/>
      <c r="U27" s="274"/>
    </row>
    <row r="28" spans="1:21" ht="61.5" customHeight="1">
      <c r="A28" s="10" t="s">
        <v>52</v>
      </c>
      <c r="B28" s="33" t="s">
        <v>300</v>
      </c>
      <c r="C28" s="103">
        <f>E28+F28</f>
        <v>200</v>
      </c>
      <c r="D28" s="114"/>
      <c r="E28" s="114"/>
      <c r="F28" s="114">
        <v>200</v>
      </c>
      <c r="G28" s="132"/>
      <c r="H28" s="103">
        <f>J28+K28</f>
        <v>191.2</v>
      </c>
      <c r="I28" s="114"/>
      <c r="J28" s="114"/>
      <c r="K28" s="114">
        <v>191.2</v>
      </c>
      <c r="L28" s="307"/>
      <c r="M28" s="349">
        <f t="shared" si="0"/>
        <v>0.956</v>
      </c>
      <c r="N28" s="103">
        <f>P28+Q28</f>
        <v>191.2</v>
      </c>
      <c r="O28" s="114"/>
      <c r="P28" s="114"/>
      <c r="Q28" s="114">
        <v>191.2</v>
      </c>
      <c r="R28" s="285"/>
      <c r="S28" s="349">
        <f t="shared" si="1"/>
        <v>0.956</v>
      </c>
      <c r="T28" s="274"/>
      <c r="U28" s="274"/>
    </row>
    <row r="29" spans="1:21" ht="146.25" customHeight="1">
      <c r="A29" s="10" t="s">
        <v>71</v>
      </c>
      <c r="B29" s="68" t="s">
        <v>17</v>
      </c>
      <c r="C29" s="103">
        <f>F29</f>
        <v>747.5</v>
      </c>
      <c r="D29" s="114"/>
      <c r="E29" s="114"/>
      <c r="F29" s="155">
        <v>747.5</v>
      </c>
      <c r="G29" s="132"/>
      <c r="H29" s="103">
        <f>J29+K29</f>
        <v>571.348</v>
      </c>
      <c r="I29" s="114"/>
      <c r="J29" s="114"/>
      <c r="K29" s="114">
        <v>571.348</v>
      </c>
      <c r="L29" s="307"/>
      <c r="M29" s="349">
        <f t="shared" si="0"/>
        <v>0.7643451505016722</v>
      </c>
      <c r="N29" s="103">
        <f>P29+Q29</f>
        <v>571.348</v>
      </c>
      <c r="O29" s="114"/>
      <c r="P29" s="114"/>
      <c r="Q29" s="114">
        <v>571.348</v>
      </c>
      <c r="R29" s="285"/>
      <c r="S29" s="349">
        <f t="shared" si="1"/>
        <v>0.7643451505016722</v>
      </c>
      <c r="T29" s="274"/>
      <c r="U29" s="274"/>
    </row>
    <row r="30" spans="1:21" ht="162" customHeight="1">
      <c r="A30" s="50" t="s">
        <v>62</v>
      </c>
      <c r="B30" s="84" t="s">
        <v>18</v>
      </c>
      <c r="C30" s="103">
        <f>F30</f>
        <v>562</v>
      </c>
      <c r="D30" s="114"/>
      <c r="E30" s="159"/>
      <c r="F30" s="155">
        <v>562</v>
      </c>
      <c r="G30" s="132"/>
      <c r="H30" s="103">
        <f>K30</f>
        <v>529.753</v>
      </c>
      <c r="I30" s="114"/>
      <c r="J30" s="159"/>
      <c r="K30" s="155">
        <v>529.753</v>
      </c>
      <c r="L30" s="307"/>
      <c r="M30" s="349">
        <f t="shared" si="0"/>
        <v>0.9426209964412812</v>
      </c>
      <c r="N30" s="103">
        <f>Q30</f>
        <v>529.753</v>
      </c>
      <c r="O30" s="114"/>
      <c r="P30" s="159"/>
      <c r="Q30" s="155">
        <v>529.753</v>
      </c>
      <c r="R30" s="285"/>
      <c r="S30" s="349">
        <f t="shared" si="1"/>
        <v>0.9426209964412812</v>
      </c>
      <c r="T30" s="274"/>
      <c r="U30" s="274"/>
    </row>
    <row r="31" spans="1:21" ht="27" customHeight="1">
      <c r="A31" s="50" t="s">
        <v>63</v>
      </c>
      <c r="B31" s="68" t="s">
        <v>202</v>
      </c>
      <c r="C31" s="126">
        <f>F31</f>
        <v>32.4</v>
      </c>
      <c r="D31" s="114"/>
      <c r="E31" s="159"/>
      <c r="F31" s="155">
        <v>32.4</v>
      </c>
      <c r="G31" s="132"/>
      <c r="H31" s="126">
        <f>K31</f>
        <v>32.4</v>
      </c>
      <c r="I31" s="114"/>
      <c r="J31" s="159"/>
      <c r="K31" s="155">
        <v>32.4</v>
      </c>
      <c r="L31" s="307"/>
      <c r="M31" s="349">
        <f t="shared" si="0"/>
        <v>1</v>
      </c>
      <c r="N31" s="126">
        <f>Q31</f>
        <v>32.4</v>
      </c>
      <c r="O31" s="114"/>
      <c r="P31" s="159"/>
      <c r="Q31" s="155">
        <v>32.4</v>
      </c>
      <c r="R31" s="285"/>
      <c r="S31" s="349">
        <f t="shared" si="1"/>
        <v>1</v>
      </c>
      <c r="T31" s="274"/>
      <c r="U31" s="274"/>
    </row>
    <row r="32" spans="1:21" ht="63.75" customHeight="1">
      <c r="A32" s="10" t="s">
        <v>103</v>
      </c>
      <c r="B32" s="69" t="s">
        <v>19</v>
      </c>
      <c r="C32" s="160">
        <f>C33</f>
        <v>5046.408</v>
      </c>
      <c r="D32" s="154">
        <f>D33</f>
        <v>3443.152</v>
      </c>
      <c r="E32" s="154">
        <f>E33</f>
        <v>1443.256</v>
      </c>
      <c r="F32" s="154">
        <f>F33</f>
        <v>160</v>
      </c>
      <c r="G32" s="132"/>
      <c r="H32" s="160">
        <f>H33</f>
        <v>0</v>
      </c>
      <c r="I32" s="154">
        <f>I33</f>
        <v>0</v>
      </c>
      <c r="J32" s="154">
        <f>J33</f>
        <v>0</v>
      </c>
      <c r="K32" s="154">
        <f>K33</f>
        <v>0</v>
      </c>
      <c r="L32" s="307"/>
      <c r="M32" s="333">
        <f t="shared" si="0"/>
        <v>0</v>
      </c>
      <c r="N32" s="160">
        <f>N33</f>
        <v>0</v>
      </c>
      <c r="O32" s="154">
        <f>O33</f>
        <v>0</v>
      </c>
      <c r="P32" s="154">
        <f>P33</f>
        <v>0</v>
      </c>
      <c r="Q32" s="154">
        <f>Q33</f>
        <v>0</v>
      </c>
      <c r="R32" s="285"/>
      <c r="S32" s="349">
        <f t="shared" si="1"/>
        <v>0</v>
      </c>
      <c r="T32" s="274"/>
      <c r="U32" s="274"/>
    </row>
    <row r="33" spans="1:21" ht="72" customHeight="1">
      <c r="A33" s="10" t="s">
        <v>73</v>
      </c>
      <c r="B33" s="33" t="s">
        <v>293</v>
      </c>
      <c r="C33" s="126">
        <f>E33+F33+D33</f>
        <v>5046.408</v>
      </c>
      <c r="D33" s="114">
        <v>3443.152</v>
      </c>
      <c r="E33" s="114">
        <v>1443.256</v>
      </c>
      <c r="F33" s="114">
        <v>160</v>
      </c>
      <c r="G33" s="132"/>
      <c r="H33" s="126">
        <f>J33+K33+I33</f>
        <v>0</v>
      </c>
      <c r="I33" s="114">
        <v>0</v>
      </c>
      <c r="J33" s="114">
        <v>0</v>
      </c>
      <c r="K33" s="114">
        <v>0</v>
      </c>
      <c r="L33" s="307"/>
      <c r="M33" s="349">
        <f t="shared" si="0"/>
        <v>0</v>
      </c>
      <c r="N33" s="126">
        <f>P33+Q33+O33</f>
        <v>0</v>
      </c>
      <c r="O33" s="114">
        <v>0</v>
      </c>
      <c r="P33" s="114">
        <v>0</v>
      </c>
      <c r="Q33" s="114">
        <v>0</v>
      </c>
      <c r="R33" s="285"/>
      <c r="S33" s="349">
        <f t="shared" si="1"/>
        <v>0</v>
      </c>
      <c r="T33" s="274"/>
      <c r="U33" s="274"/>
    </row>
    <row r="34" spans="1:21" ht="36.75" customHeight="1">
      <c r="A34" s="10" t="s">
        <v>104</v>
      </c>
      <c r="B34" s="70" t="s">
        <v>20</v>
      </c>
      <c r="C34" s="161">
        <f>C35+C36</f>
        <v>320</v>
      </c>
      <c r="D34" s="154"/>
      <c r="E34" s="154"/>
      <c r="F34" s="161">
        <f>F35+F36</f>
        <v>320</v>
      </c>
      <c r="G34" s="132"/>
      <c r="H34" s="161">
        <f>H35+H36</f>
        <v>300</v>
      </c>
      <c r="I34" s="154"/>
      <c r="J34" s="154"/>
      <c r="K34" s="161">
        <f>K35+K36</f>
        <v>300</v>
      </c>
      <c r="L34" s="265"/>
      <c r="M34" s="333">
        <f t="shared" si="0"/>
        <v>0.9375</v>
      </c>
      <c r="N34" s="177">
        <f>N35+N36</f>
        <v>300</v>
      </c>
      <c r="O34" s="154"/>
      <c r="P34" s="154"/>
      <c r="Q34" s="161">
        <f>Q35+Q36</f>
        <v>300</v>
      </c>
      <c r="R34" s="285"/>
      <c r="S34" s="349">
        <f t="shared" si="1"/>
        <v>0.9375</v>
      </c>
      <c r="T34" s="274"/>
      <c r="U34" s="274"/>
    </row>
    <row r="35" spans="1:21" ht="62.25" customHeight="1">
      <c r="A35" s="10" t="s">
        <v>73</v>
      </c>
      <c r="B35" s="66" t="s">
        <v>21</v>
      </c>
      <c r="C35" s="126">
        <f>D35+E35+F35</f>
        <v>20</v>
      </c>
      <c r="D35" s="154"/>
      <c r="E35" s="154"/>
      <c r="F35" s="114">
        <v>20</v>
      </c>
      <c r="G35" s="149"/>
      <c r="H35" s="126">
        <f>I35+J35+K35</f>
        <v>0</v>
      </c>
      <c r="I35" s="154"/>
      <c r="J35" s="154"/>
      <c r="K35" s="114">
        <v>0</v>
      </c>
      <c r="L35" s="265"/>
      <c r="M35" s="349">
        <f t="shared" si="0"/>
        <v>0</v>
      </c>
      <c r="N35" s="103">
        <f>O35+P35+Q35</f>
        <v>0</v>
      </c>
      <c r="O35" s="154"/>
      <c r="P35" s="154"/>
      <c r="Q35" s="114">
        <v>0</v>
      </c>
      <c r="R35" s="285"/>
      <c r="S35" s="349">
        <f t="shared" si="1"/>
        <v>0</v>
      </c>
      <c r="T35" s="274"/>
      <c r="U35" s="274"/>
    </row>
    <row r="36" spans="1:21" ht="48" customHeight="1">
      <c r="A36" s="10" t="s">
        <v>52</v>
      </c>
      <c r="B36" s="93" t="s">
        <v>22</v>
      </c>
      <c r="C36" s="126">
        <f>D36+E36+F36</f>
        <v>300</v>
      </c>
      <c r="D36" s="154"/>
      <c r="E36" s="154"/>
      <c r="F36" s="114">
        <v>300</v>
      </c>
      <c r="G36" s="149"/>
      <c r="H36" s="126">
        <f>I36+J36+K36</f>
        <v>300</v>
      </c>
      <c r="I36" s="154"/>
      <c r="J36" s="154"/>
      <c r="K36" s="114">
        <v>300</v>
      </c>
      <c r="L36" s="265"/>
      <c r="M36" s="349">
        <f t="shared" si="0"/>
        <v>1</v>
      </c>
      <c r="N36" s="103">
        <f>O36+P36+Q36</f>
        <v>300</v>
      </c>
      <c r="O36" s="154"/>
      <c r="P36" s="154"/>
      <c r="Q36" s="114">
        <v>300</v>
      </c>
      <c r="R36" s="285"/>
      <c r="S36" s="349">
        <f t="shared" si="1"/>
        <v>1</v>
      </c>
      <c r="T36" s="274"/>
      <c r="U36" s="274"/>
    </row>
    <row r="37" spans="1:21" ht="49.5" customHeight="1">
      <c r="A37" s="83" t="s">
        <v>110</v>
      </c>
      <c r="B37" s="94" t="s">
        <v>23</v>
      </c>
      <c r="C37" s="161">
        <f>C38+C39+C40</f>
        <v>6729.3</v>
      </c>
      <c r="D37" s="154"/>
      <c r="E37" s="154"/>
      <c r="F37" s="161">
        <f>F38+F39+F40</f>
        <v>6729.3</v>
      </c>
      <c r="G37" s="162"/>
      <c r="H37" s="161">
        <f>H38+H39+H40</f>
        <v>3240.358</v>
      </c>
      <c r="I37" s="154"/>
      <c r="J37" s="154"/>
      <c r="K37" s="161">
        <f>K38+K39+K40</f>
        <v>3240.358</v>
      </c>
      <c r="L37" s="265"/>
      <c r="M37" s="333">
        <f t="shared" si="0"/>
        <v>0.48152972820352785</v>
      </c>
      <c r="N37" s="161">
        <f>N38+N39+N40</f>
        <v>3161.958</v>
      </c>
      <c r="O37" s="154"/>
      <c r="P37" s="154"/>
      <c r="Q37" s="161">
        <f>Q38+Q39+Q40</f>
        <v>3161.958</v>
      </c>
      <c r="R37" s="285"/>
      <c r="S37" s="333">
        <f t="shared" si="1"/>
        <v>0.46987918505639514</v>
      </c>
      <c r="T37" s="274"/>
      <c r="U37" s="274"/>
    </row>
    <row r="38" spans="1:21" ht="106.5" customHeight="1">
      <c r="A38" s="10" t="s">
        <v>73</v>
      </c>
      <c r="B38" s="95" t="s">
        <v>215</v>
      </c>
      <c r="C38" s="126">
        <f>D38+E38+F38</f>
        <v>1500</v>
      </c>
      <c r="D38" s="154"/>
      <c r="E38" s="154"/>
      <c r="F38" s="114">
        <v>1500</v>
      </c>
      <c r="G38" s="162"/>
      <c r="H38" s="126">
        <f>I38+J38+K38</f>
        <v>715.813</v>
      </c>
      <c r="I38" s="154"/>
      <c r="J38" s="154"/>
      <c r="K38" s="114">
        <v>715.813</v>
      </c>
      <c r="L38" s="265"/>
      <c r="M38" s="349">
        <f t="shared" si="0"/>
        <v>0.47720866666666667</v>
      </c>
      <c r="N38" s="103">
        <f>O38+P38+Q38</f>
        <v>637.413</v>
      </c>
      <c r="O38" s="154"/>
      <c r="P38" s="154"/>
      <c r="Q38" s="114">
        <v>637.413</v>
      </c>
      <c r="R38" s="285"/>
      <c r="S38" s="349">
        <f t="shared" si="1"/>
        <v>0.424942</v>
      </c>
      <c r="T38" s="274"/>
      <c r="U38" s="274"/>
    </row>
    <row r="39" spans="1:21" ht="84" customHeight="1">
      <c r="A39" s="10" t="s">
        <v>52</v>
      </c>
      <c r="B39" s="96" t="s">
        <v>24</v>
      </c>
      <c r="C39" s="126">
        <f>D39+E39+F39</f>
        <v>1644.3</v>
      </c>
      <c r="D39" s="154"/>
      <c r="E39" s="154"/>
      <c r="F39" s="114">
        <v>1644.3</v>
      </c>
      <c r="G39" s="162"/>
      <c r="H39" s="126">
        <f>I39+J39+K39</f>
        <v>1120.545</v>
      </c>
      <c r="I39" s="154"/>
      <c r="J39" s="154"/>
      <c r="K39" s="114">
        <v>1120.545</v>
      </c>
      <c r="L39" s="265"/>
      <c r="M39" s="349">
        <f t="shared" si="0"/>
        <v>0.6814723590585661</v>
      </c>
      <c r="N39" s="103">
        <f>O39+P39+Q39</f>
        <v>1120.545</v>
      </c>
      <c r="O39" s="154"/>
      <c r="P39" s="154"/>
      <c r="Q39" s="114">
        <v>1120.545</v>
      </c>
      <c r="R39" s="285"/>
      <c r="S39" s="349">
        <f t="shared" si="1"/>
        <v>0.6814723590585661</v>
      </c>
      <c r="T39" s="274"/>
      <c r="U39" s="274"/>
    </row>
    <row r="40" spans="1:21" ht="96.75" customHeight="1">
      <c r="A40" s="10" t="s">
        <v>71</v>
      </c>
      <c r="B40" s="68" t="s">
        <v>294</v>
      </c>
      <c r="C40" s="126">
        <f>D40+E40+F40</f>
        <v>3585</v>
      </c>
      <c r="D40" s="154"/>
      <c r="E40" s="154"/>
      <c r="F40" s="114">
        <v>3585</v>
      </c>
      <c r="G40" s="162"/>
      <c r="H40" s="126">
        <f>I40+J40+K40</f>
        <v>1404</v>
      </c>
      <c r="I40" s="154"/>
      <c r="J40" s="154"/>
      <c r="K40" s="114">
        <v>1404</v>
      </c>
      <c r="L40" s="265"/>
      <c r="M40" s="349">
        <f t="shared" si="0"/>
        <v>0.3916317991631799</v>
      </c>
      <c r="N40" s="103">
        <f>O40+P40+Q40</f>
        <v>1404</v>
      </c>
      <c r="O40" s="154"/>
      <c r="P40" s="154"/>
      <c r="Q40" s="114">
        <v>1404</v>
      </c>
      <c r="R40" s="285"/>
      <c r="S40" s="349">
        <f t="shared" si="1"/>
        <v>0.3916317991631799</v>
      </c>
      <c r="T40" s="274"/>
      <c r="U40" s="274"/>
    </row>
    <row r="41" spans="1:21" ht="48" customHeight="1">
      <c r="A41" s="83" t="s">
        <v>25</v>
      </c>
      <c r="B41" s="97" t="s">
        <v>26</v>
      </c>
      <c r="C41" s="154">
        <f>C42</f>
        <v>60</v>
      </c>
      <c r="D41" s="154"/>
      <c r="E41" s="154"/>
      <c r="F41" s="154">
        <f>F42</f>
        <v>60</v>
      </c>
      <c r="G41" s="162"/>
      <c r="H41" s="154">
        <f>H42</f>
        <v>0</v>
      </c>
      <c r="I41" s="154"/>
      <c r="J41" s="154"/>
      <c r="K41" s="154">
        <f>K42</f>
        <v>0</v>
      </c>
      <c r="L41" s="265"/>
      <c r="M41" s="333">
        <f t="shared" si="0"/>
        <v>0</v>
      </c>
      <c r="N41" s="154">
        <f>N42</f>
        <v>0</v>
      </c>
      <c r="O41" s="154"/>
      <c r="P41" s="154"/>
      <c r="Q41" s="154">
        <f>Q42</f>
        <v>0</v>
      </c>
      <c r="R41" s="285"/>
      <c r="S41" s="333">
        <f t="shared" si="1"/>
        <v>0</v>
      </c>
      <c r="T41" s="274"/>
      <c r="U41" s="274"/>
    </row>
    <row r="42" spans="1:21" ht="99.75" customHeight="1">
      <c r="A42" s="10" t="s">
        <v>73</v>
      </c>
      <c r="B42" s="95" t="s">
        <v>27</v>
      </c>
      <c r="C42" s="126">
        <f>F42</f>
        <v>60</v>
      </c>
      <c r="D42" s="154"/>
      <c r="E42" s="154"/>
      <c r="F42" s="114">
        <v>60</v>
      </c>
      <c r="G42" s="162"/>
      <c r="H42" s="126">
        <f>K42</f>
        <v>0</v>
      </c>
      <c r="I42" s="154"/>
      <c r="J42" s="154"/>
      <c r="K42" s="114">
        <v>0</v>
      </c>
      <c r="L42" s="265"/>
      <c r="M42" s="349">
        <f t="shared" si="0"/>
        <v>0</v>
      </c>
      <c r="N42" s="103">
        <f>Q42</f>
        <v>0</v>
      </c>
      <c r="O42" s="154"/>
      <c r="P42" s="154"/>
      <c r="Q42" s="114">
        <v>0</v>
      </c>
      <c r="R42" s="285"/>
      <c r="S42" s="349">
        <f t="shared" si="1"/>
        <v>0</v>
      </c>
      <c r="T42" s="274"/>
      <c r="U42" s="274"/>
    </row>
    <row r="43" spans="1:21" ht="40.5" customHeight="1">
      <c r="A43" s="83" t="s">
        <v>216</v>
      </c>
      <c r="B43" s="34" t="s">
        <v>295</v>
      </c>
      <c r="C43" s="161">
        <f>C44</f>
        <v>860.178</v>
      </c>
      <c r="D43" s="154"/>
      <c r="E43" s="154"/>
      <c r="F43" s="154">
        <f>F44</f>
        <v>860.178</v>
      </c>
      <c r="G43" s="162"/>
      <c r="H43" s="161">
        <f>H44</f>
        <v>860.178</v>
      </c>
      <c r="I43" s="154"/>
      <c r="J43" s="154"/>
      <c r="K43" s="154">
        <f>K44</f>
        <v>860.178</v>
      </c>
      <c r="L43" s="265"/>
      <c r="M43" s="333">
        <f t="shared" si="0"/>
        <v>1</v>
      </c>
      <c r="N43" s="161">
        <f>N44</f>
        <v>860.178</v>
      </c>
      <c r="O43" s="154"/>
      <c r="P43" s="154"/>
      <c r="Q43" s="154">
        <f>Q44</f>
        <v>860.178</v>
      </c>
      <c r="R43" s="285"/>
      <c r="S43" s="333">
        <f t="shared" si="1"/>
        <v>1</v>
      </c>
      <c r="T43" s="274"/>
      <c r="U43" s="274"/>
    </row>
    <row r="44" spans="1:21" ht="27" customHeight="1" thickBot="1">
      <c r="A44" s="10" t="s">
        <v>73</v>
      </c>
      <c r="B44" s="423" t="s">
        <v>296</v>
      </c>
      <c r="C44" s="126">
        <f>F44</f>
        <v>860.178</v>
      </c>
      <c r="D44" s="154"/>
      <c r="E44" s="154"/>
      <c r="F44" s="114">
        <v>860.178</v>
      </c>
      <c r="G44" s="162"/>
      <c r="H44" s="126">
        <f>K44</f>
        <v>860.178</v>
      </c>
      <c r="I44" s="154"/>
      <c r="J44" s="154"/>
      <c r="K44" s="114">
        <v>860.178</v>
      </c>
      <c r="L44" s="265"/>
      <c r="M44" s="349">
        <f t="shared" si="0"/>
        <v>1</v>
      </c>
      <c r="N44" s="126">
        <f>Q44</f>
        <v>860.178</v>
      </c>
      <c r="O44" s="154"/>
      <c r="P44" s="154"/>
      <c r="Q44" s="114">
        <v>860.178</v>
      </c>
      <c r="R44" s="285"/>
      <c r="S44" s="349">
        <f t="shared" si="1"/>
        <v>1</v>
      </c>
      <c r="T44" s="274"/>
      <c r="U44" s="274"/>
    </row>
    <row r="45" spans="1:21" ht="93" customHeight="1" thickBot="1">
      <c r="A45" s="17">
        <v>2</v>
      </c>
      <c r="B45" s="446" t="s">
        <v>1</v>
      </c>
      <c r="C45" s="223">
        <f>C46</f>
        <v>5635</v>
      </c>
      <c r="D45" s="217"/>
      <c r="E45" s="217">
        <f>E46</f>
        <v>0</v>
      </c>
      <c r="F45" s="217">
        <f>F46</f>
        <v>5635</v>
      </c>
      <c r="G45" s="136"/>
      <c r="H45" s="146">
        <f>H46</f>
        <v>2524.919</v>
      </c>
      <c r="I45" s="134"/>
      <c r="J45" s="134">
        <f>J46</f>
        <v>0</v>
      </c>
      <c r="K45" s="217">
        <f>K46</f>
        <v>2524.919</v>
      </c>
      <c r="L45" s="135"/>
      <c r="M45" s="331">
        <f t="shared" si="0"/>
        <v>0.44807790594498664</v>
      </c>
      <c r="N45" s="133">
        <f>N46</f>
        <v>2484.094</v>
      </c>
      <c r="O45" s="134"/>
      <c r="P45" s="134">
        <f>P46</f>
        <v>0</v>
      </c>
      <c r="Q45" s="217">
        <f>Q46</f>
        <v>2484.094</v>
      </c>
      <c r="R45" s="288"/>
      <c r="S45" s="332">
        <f>N45/C45</f>
        <v>0.44083300798580305</v>
      </c>
      <c r="T45" s="274"/>
      <c r="U45" s="274"/>
    </row>
    <row r="46" spans="1:21" ht="48" customHeight="1" thickBot="1">
      <c r="A46" s="71">
        <v>1</v>
      </c>
      <c r="B46" s="447" t="s">
        <v>11</v>
      </c>
      <c r="C46" s="151">
        <f>E46+F46</f>
        <v>5635</v>
      </c>
      <c r="D46" s="151"/>
      <c r="E46" s="152">
        <v>0</v>
      </c>
      <c r="F46" s="152">
        <v>5635</v>
      </c>
      <c r="G46" s="153"/>
      <c r="H46" s="395">
        <f>J46+K46</f>
        <v>2524.919</v>
      </c>
      <c r="I46" s="152"/>
      <c r="J46" s="152">
        <v>0</v>
      </c>
      <c r="K46" s="152">
        <v>2524.919</v>
      </c>
      <c r="L46" s="396"/>
      <c r="M46" s="382">
        <f t="shared" si="0"/>
        <v>0.44807790594498664</v>
      </c>
      <c r="N46" s="395">
        <f>P46+Q46</f>
        <v>2484.094</v>
      </c>
      <c r="O46" s="152"/>
      <c r="P46" s="152">
        <v>0</v>
      </c>
      <c r="Q46" s="152">
        <v>2484.094</v>
      </c>
      <c r="R46" s="397"/>
      <c r="S46" s="382">
        <f t="shared" si="1"/>
        <v>0.44083300798580305</v>
      </c>
      <c r="T46" s="274"/>
      <c r="U46" s="274"/>
    </row>
    <row r="47" spans="1:21" ht="81" customHeight="1" thickBot="1">
      <c r="A47" s="17">
        <v>3</v>
      </c>
      <c r="B47" s="489" t="s">
        <v>376</v>
      </c>
      <c r="C47" s="223">
        <f>C48+C57</f>
        <v>38196.079999999994</v>
      </c>
      <c r="D47" s="217"/>
      <c r="E47" s="223">
        <f>E48+E57</f>
        <v>10276.48</v>
      </c>
      <c r="F47" s="223">
        <f>F48+F57</f>
        <v>27919.600000000002</v>
      </c>
      <c r="G47" s="147"/>
      <c r="H47" s="223">
        <f>H48+H57</f>
        <v>33260.03599999999</v>
      </c>
      <c r="I47" s="217"/>
      <c r="J47" s="223">
        <f>J48+J57</f>
        <v>10068.23</v>
      </c>
      <c r="K47" s="223">
        <f>K48+K57</f>
        <v>23191.806</v>
      </c>
      <c r="L47" s="266"/>
      <c r="M47" s="332">
        <f aca="true" t="shared" si="3" ref="M47:M82">H47/C47</f>
        <v>0.8707709272784013</v>
      </c>
      <c r="N47" s="223">
        <f>N48+N57</f>
        <v>33219.88</v>
      </c>
      <c r="O47" s="217"/>
      <c r="P47" s="223">
        <f>P48+P57</f>
        <v>10035.262</v>
      </c>
      <c r="Q47" s="223">
        <f>Q48+Q57</f>
        <v>23184.618</v>
      </c>
      <c r="R47" s="290"/>
      <c r="S47" s="332">
        <f>N47/C47</f>
        <v>0.8697196152065867</v>
      </c>
      <c r="T47" s="275"/>
      <c r="U47" s="275"/>
    </row>
    <row r="48" spans="1:21" ht="15" customHeight="1">
      <c r="A48" s="431" t="s">
        <v>58</v>
      </c>
      <c r="B48" s="482" t="s">
        <v>276</v>
      </c>
      <c r="C48" s="432">
        <f>C49+C50+C51+C52+C53+C54+C55+C56</f>
        <v>38096.079999999994</v>
      </c>
      <c r="D48" s="432"/>
      <c r="E48" s="432">
        <f>E49+E50+E51+E52+E53+E54+E55+E56</f>
        <v>10276.48</v>
      </c>
      <c r="F48" s="432">
        <f>F49+F50+F51+F52+F53+F54+F55+F56</f>
        <v>27819.600000000002</v>
      </c>
      <c r="G48" s="428"/>
      <c r="H48" s="432">
        <f>H49+H50+H51+H52+H53+H54+H55+H56</f>
        <v>33160.03599999999</v>
      </c>
      <c r="I48" s="432"/>
      <c r="J48" s="432">
        <f>J49+J50+J51+J52+J53+J54+J55+J56</f>
        <v>10068.23</v>
      </c>
      <c r="K48" s="432">
        <f>K49+K50+K51+K52+K53+K54+K55+K56</f>
        <v>23091.806</v>
      </c>
      <c r="L48" s="429"/>
      <c r="M48" s="337">
        <f t="shared" si="3"/>
        <v>0.870431708459243</v>
      </c>
      <c r="N48" s="432">
        <f>N49+N50+N51+N52+N53+N54+N55+N56</f>
        <v>33119.88</v>
      </c>
      <c r="O48" s="432"/>
      <c r="P48" s="432">
        <f>P49+P50+P51+P52+P53+P54+P55+P56</f>
        <v>10035.262</v>
      </c>
      <c r="Q48" s="432">
        <f>Q49+Q50+Q51+Q52+Q53+Q54+Q55+Q56</f>
        <v>23084.618</v>
      </c>
      <c r="R48" s="430"/>
      <c r="S48" s="337">
        <f>N48/C48</f>
        <v>0.8693776367542277</v>
      </c>
      <c r="T48" s="275"/>
      <c r="U48" s="275"/>
    </row>
    <row r="49" spans="1:21" ht="72" customHeight="1">
      <c r="A49" s="32">
        <v>1</v>
      </c>
      <c r="B49" s="41" t="s">
        <v>190</v>
      </c>
      <c r="C49" s="150">
        <f>F49</f>
        <v>50</v>
      </c>
      <c r="D49" s="140"/>
      <c r="E49" s="140"/>
      <c r="F49" s="140">
        <v>50</v>
      </c>
      <c r="G49" s="398"/>
      <c r="H49" s="125">
        <f>K49</f>
        <v>0</v>
      </c>
      <c r="I49" s="140"/>
      <c r="J49" s="140"/>
      <c r="K49" s="140">
        <v>0</v>
      </c>
      <c r="L49" s="264"/>
      <c r="M49" s="349">
        <f t="shared" si="3"/>
        <v>0</v>
      </c>
      <c r="N49" s="150">
        <f>Q49</f>
        <v>0</v>
      </c>
      <c r="O49" s="140"/>
      <c r="P49" s="140"/>
      <c r="Q49" s="140">
        <v>0</v>
      </c>
      <c r="R49" s="399"/>
      <c r="S49" s="349">
        <f t="shared" si="1"/>
        <v>0</v>
      </c>
      <c r="T49" s="275"/>
      <c r="U49" s="275"/>
    </row>
    <row r="50" spans="1:21" ht="75.75" customHeight="1">
      <c r="A50" s="19">
        <v>2</v>
      </c>
      <c r="B50" s="76" t="s">
        <v>191</v>
      </c>
      <c r="C50" s="126">
        <f>F50+E50</f>
        <v>26430.23</v>
      </c>
      <c r="D50" s="130"/>
      <c r="E50" s="130">
        <v>7490.23</v>
      </c>
      <c r="F50" s="130">
        <v>18940</v>
      </c>
      <c r="G50" s="149"/>
      <c r="H50" s="103">
        <f>K50+J50</f>
        <v>25303.353</v>
      </c>
      <c r="I50" s="130"/>
      <c r="J50" s="130">
        <v>7395.98</v>
      </c>
      <c r="K50" s="130">
        <v>17907.373</v>
      </c>
      <c r="L50" s="263"/>
      <c r="M50" s="349">
        <f t="shared" si="3"/>
        <v>0.9573640865024633</v>
      </c>
      <c r="N50" s="103">
        <f>Q50+P50</f>
        <v>25303.353</v>
      </c>
      <c r="O50" s="130"/>
      <c r="P50" s="130">
        <v>7395.98</v>
      </c>
      <c r="Q50" s="130">
        <v>17907.373</v>
      </c>
      <c r="R50" s="291"/>
      <c r="S50" s="349">
        <f t="shared" si="1"/>
        <v>0.9573640865024633</v>
      </c>
      <c r="T50" s="275"/>
      <c r="U50" s="275"/>
    </row>
    <row r="51" spans="1:21" ht="49.5" customHeight="1">
      <c r="A51" s="73">
        <v>3</v>
      </c>
      <c r="B51" s="41" t="s">
        <v>192</v>
      </c>
      <c r="C51" s="126">
        <f>F51+E51</f>
        <v>5870.005</v>
      </c>
      <c r="D51" s="130"/>
      <c r="E51" s="130">
        <v>1857.3</v>
      </c>
      <c r="F51" s="130">
        <v>4012.705</v>
      </c>
      <c r="G51" s="149"/>
      <c r="H51" s="125">
        <f>K51+J51</f>
        <v>2115.244</v>
      </c>
      <c r="I51" s="140"/>
      <c r="J51" s="140">
        <v>1743.3</v>
      </c>
      <c r="K51" s="140">
        <v>371.944</v>
      </c>
      <c r="L51" s="264"/>
      <c r="M51" s="349">
        <f t="shared" si="3"/>
        <v>0.3603479043033183</v>
      </c>
      <c r="N51" s="150">
        <f>Q51+P51</f>
        <v>2082.2760000000003</v>
      </c>
      <c r="O51" s="140"/>
      <c r="P51" s="140">
        <v>1710.332</v>
      </c>
      <c r="Q51" s="140">
        <v>371.944</v>
      </c>
      <c r="R51" s="291"/>
      <c r="S51" s="349">
        <f t="shared" si="1"/>
        <v>0.3547315547431391</v>
      </c>
      <c r="T51" s="275"/>
      <c r="U51" s="275"/>
    </row>
    <row r="52" spans="1:21" ht="63" customHeight="1">
      <c r="A52" s="32">
        <v>4</v>
      </c>
      <c r="B52" s="41" t="s">
        <v>193</v>
      </c>
      <c r="C52" s="150">
        <f>E52+F52</f>
        <v>1038.45</v>
      </c>
      <c r="D52" s="140"/>
      <c r="E52" s="140">
        <v>928.95</v>
      </c>
      <c r="F52" s="140">
        <v>109.5</v>
      </c>
      <c r="G52" s="142"/>
      <c r="H52" s="150">
        <f>J52+K52</f>
        <v>1035.653</v>
      </c>
      <c r="I52" s="140"/>
      <c r="J52" s="140">
        <v>928.95</v>
      </c>
      <c r="K52" s="140">
        <v>106.703</v>
      </c>
      <c r="L52" s="262"/>
      <c r="M52" s="349">
        <f t="shared" si="3"/>
        <v>0.9973065626655111</v>
      </c>
      <c r="N52" s="150">
        <f>P52+Q52</f>
        <v>1035.653</v>
      </c>
      <c r="O52" s="140"/>
      <c r="P52" s="140">
        <v>928.95</v>
      </c>
      <c r="Q52" s="140">
        <v>106.703</v>
      </c>
      <c r="R52" s="284"/>
      <c r="S52" s="349">
        <f t="shared" si="1"/>
        <v>0.9973065626655111</v>
      </c>
      <c r="T52" s="274"/>
      <c r="U52" s="274"/>
    </row>
    <row r="53" spans="1:21" ht="73.5" customHeight="1">
      <c r="A53" s="19">
        <v>5</v>
      </c>
      <c r="B53" s="23" t="s">
        <v>194</v>
      </c>
      <c r="C53" s="126">
        <f>E53+F53</f>
        <v>3146.681</v>
      </c>
      <c r="D53" s="130"/>
      <c r="E53" s="130"/>
      <c r="F53" s="130">
        <v>3146.681</v>
      </c>
      <c r="G53" s="132"/>
      <c r="H53" s="103">
        <f>J53+K53</f>
        <v>3145.772</v>
      </c>
      <c r="I53" s="130"/>
      <c r="J53" s="130"/>
      <c r="K53" s="130">
        <v>3145.772</v>
      </c>
      <c r="L53" s="307"/>
      <c r="M53" s="349">
        <f t="shared" si="3"/>
        <v>0.9997111241972096</v>
      </c>
      <c r="N53" s="126">
        <f>P53+Q53</f>
        <v>3138.584</v>
      </c>
      <c r="O53" s="130"/>
      <c r="P53" s="130"/>
      <c r="Q53" s="130">
        <v>3138.584</v>
      </c>
      <c r="R53" s="285"/>
      <c r="S53" s="349">
        <f t="shared" si="1"/>
        <v>0.9974268125685444</v>
      </c>
      <c r="T53" s="274"/>
      <c r="U53" s="274"/>
    </row>
    <row r="54" spans="1:21" ht="69" customHeight="1">
      <c r="A54" s="19">
        <v>6</v>
      </c>
      <c r="B54" s="23" t="s">
        <v>195</v>
      </c>
      <c r="C54" s="126">
        <f>E54+F54</f>
        <v>124</v>
      </c>
      <c r="D54" s="130"/>
      <c r="E54" s="130"/>
      <c r="F54" s="130">
        <v>124</v>
      </c>
      <c r="G54" s="132"/>
      <c r="H54" s="103">
        <f>J54+K54</f>
        <v>124</v>
      </c>
      <c r="I54" s="130"/>
      <c r="J54" s="130"/>
      <c r="K54" s="130">
        <v>124</v>
      </c>
      <c r="L54" s="307"/>
      <c r="M54" s="349">
        <f t="shared" si="3"/>
        <v>1</v>
      </c>
      <c r="N54" s="126">
        <f>P54+Q54</f>
        <v>124</v>
      </c>
      <c r="O54" s="130"/>
      <c r="P54" s="130"/>
      <c r="Q54" s="130">
        <v>124</v>
      </c>
      <c r="R54" s="285"/>
      <c r="S54" s="349">
        <f t="shared" si="1"/>
        <v>1</v>
      </c>
      <c r="T54" s="274"/>
      <c r="U54" s="274"/>
    </row>
    <row r="55" spans="1:21" ht="84.75" customHeight="1">
      <c r="A55" s="32">
        <v>7</v>
      </c>
      <c r="B55" s="41" t="s">
        <v>9</v>
      </c>
      <c r="C55" s="126">
        <f>F55</f>
        <v>761.714</v>
      </c>
      <c r="D55" s="140"/>
      <c r="E55" s="140"/>
      <c r="F55" s="140">
        <v>761.714</v>
      </c>
      <c r="G55" s="142"/>
      <c r="H55" s="103">
        <f>J55+K55</f>
        <v>761.014</v>
      </c>
      <c r="I55" s="130"/>
      <c r="J55" s="130"/>
      <c r="K55" s="140">
        <v>761.014</v>
      </c>
      <c r="L55" s="307"/>
      <c r="M55" s="349">
        <f t="shared" si="3"/>
        <v>0.99908101991036</v>
      </c>
      <c r="N55" s="126">
        <f>P55+Q55</f>
        <v>761.014</v>
      </c>
      <c r="O55" s="130"/>
      <c r="P55" s="130"/>
      <c r="Q55" s="140">
        <v>761.014</v>
      </c>
      <c r="R55" s="284"/>
      <c r="S55" s="349">
        <f t="shared" si="1"/>
        <v>0.99908101991036</v>
      </c>
      <c r="T55" s="274"/>
      <c r="U55" s="274"/>
    </row>
    <row r="56" spans="1:21" ht="51.75" customHeight="1">
      <c r="A56" s="32">
        <v>8</v>
      </c>
      <c r="B56" s="41" t="s">
        <v>10</v>
      </c>
      <c r="C56" s="126">
        <f>E56+F56</f>
        <v>675</v>
      </c>
      <c r="D56" s="140"/>
      <c r="E56" s="140"/>
      <c r="F56" s="140">
        <v>675</v>
      </c>
      <c r="G56" s="142"/>
      <c r="H56" s="103">
        <f>J56+K56</f>
        <v>675</v>
      </c>
      <c r="I56" s="140"/>
      <c r="J56" s="140"/>
      <c r="K56" s="140">
        <v>675</v>
      </c>
      <c r="L56" s="262"/>
      <c r="M56" s="349">
        <f t="shared" si="3"/>
        <v>1</v>
      </c>
      <c r="N56" s="126">
        <f>P56+Q56</f>
        <v>675</v>
      </c>
      <c r="O56" s="140"/>
      <c r="P56" s="140"/>
      <c r="Q56" s="140">
        <v>675</v>
      </c>
      <c r="R56" s="284"/>
      <c r="S56" s="349">
        <f t="shared" si="1"/>
        <v>1</v>
      </c>
      <c r="T56" s="274"/>
      <c r="U56" s="274"/>
    </row>
    <row r="57" spans="1:21" ht="24" customHeight="1">
      <c r="A57" s="437" t="s">
        <v>88</v>
      </c>
      <c r="B57" s="483" t="s">
        <v>298</v>
      </c>
      <c r="C57" s="438">
        <f>C58</f>
        <v>100</v>
      </c>
      <c r="D57" s="178"/>
      <c r="E57" s="439"/>
      <c r="F57" s="178">
        <f>F58</f>
        <v>100</v>
      </c>
      <c r="G57" s="132"/>
      <c r="H57" s="98">
        <f>H58</f>
        <v>100</v>
      </c>
      <c r="I57" s="178"/>
      <c r="J57" s="439"/>
      <c r="K57" s="178">
        <f>K58</f>
        <v>100</v>
      </c>
      <c r="L57" s="307"/>
      <c r="M57" s="339">
        <f>H57/C57</f>
        <v>1</v>
      </c>
      <c r="N57" s="438">
        <f>N58</f>
        <v>100</v>
      </c>
      <c r="O57" s="178"/>
      <c r="P57" s="439"/>
      <c r="Q57" s="178">
        <f>Q58</f>
        <v>100</v>
      </c>
      <c r="R57" s="285"/>
      <c r="S57" s="339">
        <f>N57/C57</f>
        <v>1</v>
      </c>
      <c r="T57" s="274"/>
      <c r="U57" s="274"/>
    </row>
    <row r="58" spans="1:21" ht="54" customHeight="1" thickBot="1">
      <c r="A58" s="433">
        <v>1</v>
      </c>
      <c r="B58" s="41" t="s">
        <v>299</v>
      </c>
      <c r="C58" s="143">
        <f>F58</f>
        <v>100</v>
      </c>
      <c r="D58" s="144"/>
      <c r="E58" s="434"/>
      <c r="F58" s="144">
        <v>100</v>
      </c>
      <c r="G58" s="435"/>
      <c r="H58" s="440">
        <f>K58</f>
        <v>100</v>
      </c>
      <c r="I58" s="441"/>
      <c r="J58" s="442"/>
      <c r="K58" s="441">
        <v>100</v>
      </c>
      <c r="L58" s="442"/>
      <c r="M58" s="349">
        <f>H58/C58</f>
        <v>1</v>
      </c>
      <c r="N58" s="143">
        <f>Q58</f>
        <v>100</v>
      </c>
      <c r="O58" s="144"/>
      <c r="P58" s="434"/>
      <c r="Q58" s="144">
        <v>100</v>
      </c>
      <c r="R58" s="436"/>
      <c r="S58" s="349">
        <f>N58/C58</f>
        <v>1</v>
      </c>
      <c r="T58" s="274"/>
      <c r="U58" s="274"/>
    </row>
    <row r="59" spans="1:21" ht="65.25" customHeight="1" thickBot="1">
      <c r="A59" s="17">
        <v>4</v>
      </c>
      <c r="B59" s="445" t="s">
        <v>165</v>
      </c>
      <c r="C59" s="220">
        <f>C60+C61+C62+C63+C64+C65+C66+C67+C68+C69+C70+C71+C72+C73</f>
        <v>19422.010000000002</v>
      </c>
      <c r="D59" s="217"/>
      <c r="E59" s="231"/>
      <c r="F59" s="217">
        <f>F60+F61+F62+F63+F64+F65+F66+F67+F68+F69+F70+F71+F72+F73</f>
        <v>19422.010000000002</v>
      </c>
      <c r="G59" s="136"/>
      <c r="H59" s="133">
        <f>H60+H61+H62+H63+H64+H65+H66+H67+H68+H69+H70+H71+H72+H73</f>
        <v>13777.793</v>
      </c>
      <c r="I59" s="134"/>
      <c r="J59" s="135"/>
      <c r="K59" s="134">
        <f>K60+K61+K62+K63+K64+K65+K66+K67+K68+K69+K70+K71+K72+K73</f>
        <v>13777.793</v>
      </c>
      <c r="L59" s="323"/>
      <c r="M59" s="331">
        <f>H59/C59</f>
        <v>0.7093906861339273</v>
      </c>
      <c r="N59" s="133">
        <f>N60+N61+N62+N63+N64+N65+N66+N67+N68+N69+N70+N71+N72+N73</f>
        <v>13578.327</v>
      </c>
      <c r="O59" s="134"/>
      <c r="P59" s="135"/>
      <c r="Q59" s="134">
        <f>Q60+Q61+Q62+Q63+Q64+Q65+Q66+Q67+Q68+Q69+Q70+Q71+Q72+Q73</f>
        <v>13578.327</v>
      </c>
      <c r="R59" s="288"/>
      <c r="S59" s="332">
        <f>N59/C59</f>
        <v>0.6991205853565103</v>
      </c>
      <c r="T59" s="274"/>
      <c r="U59" s="274"/>
    </row>
    <row r="60" spans="1:21" ht="39" customHeight="1">
      <c r="A60" s="26">
        <v>1</v>
      </c>
      <c r="B60" s="80" t="s">
        <v>166</v>
      </c>
      <c r="C60" s="103">
        <f aca="true" t="shared" si="4" ref="C60:C73">E60+F60</f>
        <v>4527.742</v>
      </c>
      <c r="D60" s="137"/>
      <c r="E60" s="137"/>
      <c r="F60" s="138">
        <v>4527.742</v>
      </c>
      <c r="G60" s="139"/>
      <c r="H60" s="103">
        <f aca="true" t="shared" si="5" ref="H60:H72">J60+K60</f>
        <v>3702.247</v>
      </c>
      <c r="I60" s="137"/>
      <c r="J60" s="137"/>
      <c r="K60" s="138">
        <v>3702.247</v>
      </c>
      <c r="L60" s="322"/>
      <c r="M60" s="349">
        <f t="shared" si="3"/>
        <v>0.8176806452311107</v>
      </c>
      <c r="N60" s="103">
        <f aca="true" t="shared" si="6" ref="N60:N73">P60+Q60</f>
        <v>4188.437</v>
      </c>
      <c r="O60" s="137"/>
      <c r="P60" s="137"/>
      <c r="Q60" s="138">
        <v>4188.437</v>
      </c>
      <c r="R60" s="289"/>
      <c r="S60" s="349">
        <f t="shared" si="1"/>
        <v>0.9250608802356671</v>
      </c>
      <c r="T60" s="274"/>
      <c r="U60" s="274"/>
    </row>
    <row r="61" spans="1:21" ht="108.75" customHeight="1">
      <c r="A61" s="32">
        <v>2</v>
      </c>
      <c r="B61" s="45" t="s">
        <v>167</v>
      </c>
      <c r="C61" s="103">
        <f t="shared" si="4"/>
        <v>800</v>
      </c>
      <c r="D61" s="140"/>
      <c r="E61" s="140"/>
      <c r="F61" s="141">
        <v>800</v>
      </c>
      <c r="G61" s="142"/>
      <c r="H61" s="103">
        <f t="shared" si="5"/>
        <v>473.05</v>
      </c>
      <c r="I61" s="140"/>
      <c r="J61" s="140"/>
      <c r="K61" s="141">
        <v>473.05</v>
      </c>
      <c r="L61" s="262"/>
      <c r="M61" s="349">
        <f t="shared" si="3"/>
        <v>0.5913125</v>
      </c>
      <c r="N61" s="103">
        <f t="shared" si="6"/>
        <v>464.65</v>
      </c>
      <c r="O61" s="140"/>
      <c r="P61" s="140"/>
      <c r="Q61" s="141">
        <v>464.65</v>
      </c>
      <c r="R61" s="284"/>
      <c r="S61" s="349">
        <f t="shared" si="1"/>
        <v>0.5808125</v>
      </c>
      <c r="T61" s="274"/>
      <c r="U61" s="274"/>
    </row>
    <row r="62" spans="1:21" ht="25.5" customHeight="1">
      <c r="A62" s="19">
        <v>3</v>
      </c>
      <c r="B62" s="41" t="s">
        <v>168</v>
      </c>
      <c r="C62" s="103">
        <f t="shared" si="4"/>
        <v>2505.3</v>
      </c>
      <c r="D62" s="130"/>
      <c r="E62" s="130"/>
      <c r="F62" s="131">
        <v>2505.3</v>
      </c>
      <c r="G62" s="132"/>
      <c r="H62" s="103">
        <f t="shared" si="5"/>
        <v>1830.433</v>
      </c>
      <c r="I62" s="130"/>
      <c r="J62" s="130"/>
      <c r="K62" s="131">
        <v>1830.433</v>
      </c>
      <c r="L62" s="307"/>
      <c r="M62" s="349">
        <f t="shared" si="3"/>
        <v>0.7306242765337484</v>
      </c>
      <c r="N62" s="103">
        <f t="shared" si="6"/>
        <v>1830.433</v>
      </c>
      <c r="O62" s="130"/>
      <c r="P62" s="130"/>
      <c r="Q62" s="131">
        <v>1830.433</v>
      </c>
      <c r="R62" s="285"/>
      <c r="S62" s="349">
        <f t="shared" si="1"/>
        <v>0.7306242765337484</v>
      </c>
      <c r="T62" s="274"/>
      <c r="U62" s="274"/>
    </row>
    <row r="63" spans="1:21" ht="26.25" customHeight="1">
      <c r="A63" s="19">
        <v>4</v>
      </c>
      <c r="B63" s="81" t="s">
        <v>169</v>
      </c>
      <c r="C63" s="103">
        <f t="shared" si="4"/>
        <v>83.31</v>
      </c>
      <c r="D63" s="130"/>
      <c r="E63" s="130"/>
      <c r="F63" s="131">
        <v>83.31</v>
      </c>
      <c r="G63" s="132"/>
      <c r="H63" s="103">
        <f t="shared" si="5"/>
        <v>29.825</v>
      </c>
      <c r="I63" s="130"/>
      <c r="J63" s="130"/>
      <c r="K63" s="131">
        <v>29.825</v>
      </c>
      <c r="L63" s="307"/>
      <c r="M63" s="349">
        <f t="shared" si="3"/>
        <v>0.3580002400672188</v>
      </c>
      <c r="N63" s="103">
        <f t="shared" si="6"/>
        <v>29.825</v>
      </c>
      <c r="O63" s="130"/>
      <c r="P63" s="130"/>
      <c r="Q63" s="131">
        <v>29.825</v>
      </c>
      <c r="R63" s="285"/>
      <c r="S63" s="349">
        <f t="shared" si="1"/>
        <v>0.3580002400672188</v>
      </c>
      <c r="T63" s="274"/>
      <c r="U63" s="274"/>
    </row>
    <row r="64" spans="1:21" ht="36" customHeight="1">
      <c r="A64" s="19">
        <v>5</v>
      </c>
      <c r="B64" s="81" t="s">
        <v>170</v>
      </c>
      <c r="C64" s="103">
        <f t="shared" si="4"/>
        <v>3852.7</v>
      </c>
      <c r="D64" s="130"/>
      <c r="E64" s="130"/>
      <c r="F64" s="131">
        <v>3852.7</v>
      </c>
      <c r="G64" s="132"/>
      <c r="H64" s="103">
        <f t="shared" si="5"/>
        <v>2408.477</v>
      </c>
      <c r="I64" s="130"/>
      <c r="J64" s="130"/>
      <c r="K64" s="131">
        <v>2408.477</v>
      </c>
      <c r="L64" s="307"/>
      <c r="M64" s="349">
        <f t="shared" si="3"/>
        <v>0.6251400316661043</v>
      </c>
      <c r="N64" s="103">
        <f t="shared" si="6"/>
        <v>2112.039</v>
      </c>
      <c r="O64" s="130"/>
      <c r="P64" s="130"/>
      <c r="Q64" s="131">
        <v>2112.039</v>
      </c>
      <c r="R64" s="285"/>
      <c r="S64" s="349">
        <f t="shared" si="1"/>
        <v>0.5481971085212969</v>
      </c>
      <c r="T64" s="274"/>
      <c r="U64" s="274"/>
    </row>
    <row r="65" spans="1:21" ht="60.75" customHeight="1">
      <c r="A65" s="32">
        <v>6</v>
      </c>
      <c r="B65" s="41" t="s">
        <v>171</v>
      </c>
      <c r="C65" s="103">
        <f t="shared" si="4"/>
        <v>35</v>
      </c>
      <c r="D65" s="140"/>
      <c r="E65" s="140"/>
      <c r="F65" s="141">
        <v>35</v>
      </c>
      <c r="G65" s="142"/>
      <c r="H65" s="103">
        <f t="shared" si="5"/>
        <v>19.5</v>
      </c>
      <c r="I65" s="140"/>
      <c r="J65" s="140"/>
      <c r="K65" s="141">
        <v>19.5</v>
      </c>
      <c r="L65" s="262"/>
      <c r="M65" s="349">
        <f t="shared" si="3"/>
        <v>0.5571428571428572</v>
      </c>
      <c r="N65" s="103">
        <f t="shared" si="6"/>
        <v>17.25</v>
      </c>
      <c r="O65" s="140"/>
      <c r="P65" s="140"/>
      <c r="Q65" s="141">
        <v>17.25</v>
      </c>
      <c r="R65" s="284"/>
      <c r="S65" s="349">
        <f t="shared" si="1"/>
        <v>0.4928571428571429</v>
      </c>
      <c r="T65" s="274"/>
      <c r="U65" s="274"/>
    </row>
    <row r="66" spans="1:21" ht="63" customHeight="1">
      <c r="A66" s="19">
        <v>7</v>
      </c>
      <c r="B66" s="41" t="s">
        <v>189</v>
      </c>
      <c r="C66" s="103">
        <f t="shared" si="4"/>
        <v>50</v>
      </c>
      <c r="D66" s="140"/>
      <c r="E66" s="140"/>
      <c r="F66" s="141">
        <v>50</v>
      </c>
      <c r="G66" s="142"/>
      <c r="H66" s="103">
        <f>J66+K66</f>
        <v>30.6</v>
      </c>
      <c r="I66" s="140"/>
      <c r="J66" s="140"/>
      <c r="K66" s="141">
        <v>30.6</v>
      </c>
      <c r="L66" s="262"/>
      <c r="M66" s="349">
        <f t="shared" si="3"/>
        <v>0.612</v>
      </c>
      <c r="N66" s="103">
        <f>P66+Q66</f>
        <v>28.8</v>
      </c>
      <c r="O66" s="140"/>
      <c r="P66" s="140"/>
      <c r="Q66" s="141">
        <v>28.8</v>
      </c>
      <c r="R66" s="284"/>
      <c r="S66" s="349">
        <f t="shared" si="1"/>
        <v>0.5760000000000001</v>
      </c>
      <c r="T66" s="274"/>
      <c r="U66" s="274"/>
    </row>
    <row r="67" spans="1:21" ht="61.5" customHeight="1">
      <c r="A67" s="18">
        <v>8</v>
      </c>
      <c r="B67" s="23" t="s">
        <v>172</v>
      </c>
      <c r="C67" s="103">
        <f t="shared" si="4"/>
        <v>5</v>
      </c>
      <c r="D67" s="130"/>
      <c r="E67" s="130"/>
      <c r="F67" s="131">
        <v>5</v>
      </c>
      <c r="G67" s="132"/>
      <c r="H67" s="103">
        <f t="shared" si="5"/>
        <v>0</v>
      </c>
      <c r="I67" s="130"/>
      <c r="J67" s="130"/>
      <c r="K67" s="131">
        <v>0</v>
      </c>
      <c r="L67" s="307"/>
      <c r="M67" s="349">
        <f t="shared" si="3"/>
        <v>0</v>
      </c>
      <c r="N67" s="103">
        <f t="shared" si="6"/>
        <v>0</v>
      </c>
      <c r="O67" s="130"/>
      <c r="P67" s="130"/>
      <c r="Q67" s="131">
        <v>0</v>
      </c>
      <c r="R67" s="285"/>
      <c r="S67" s="349">
        <f t="shared" si="1"/>
        <v>0</v>
      </c>
      <c r="T67" s="274"/>
      <c r="U67" s="274"/>
    </row>
    <row r="68" spans="1:21" ht="41.25" customHeight="1">
      <c r="A68" s="18">
        <v>9</v>
      </c>
      <c r="B68" s="23" t="s">
        <v>173</v>
      </c>
      <c r="C68" s="103">
        <f t="shared" si="4"/>
        <v>4180</v>
      </c>
      <c r="D68" s="130"/>
      <c r="E68" s="130"/>
      <c r="F68" s="131">
        <v>4180</v>
      </c>
      <c r="G68" s="132"/>
      <c r="H68" s="103">
        <f t="shared" si="5"/>
        <v>2877.179</v>
      </c>
      <c r="I68" s="130"/>
      <c r="J68" s="130"/>
      <c r="K68" s="131">
        <v>2877.179</v>
      </c>
      <c r="L68" s="307"/>
      <c r="M68" s="349">
        <f t="shared" si="3"/>
        <v>0.6883203349282296</v>
      </c>
      <c r="N68" s="103">
        <f t="shared" si="6"/>
        <v>2877.179</v>
      </c>
      <c r="O68" s="130"/>
      <c r="P68" s="130"/>
      <c r="Q68" s="131">
        <v>2877.179</v>
      </c>
      <c r="R68" s="285"/>
      <c r="S68" s="349">
        <f t="shared" si="1"/>
        <v>0.6883203349282296</v>
      </c>
      <c r="T68" s="274"/>
      <c r="U68" s="274"/>
    </row>
    <row r="69" spans="1:21" ht="63.75" customHeight="1">
      <c r="A69" s="18">
        <v>10</v>
      </c>
      <c r="B69" s="23" t="s">
        <v>174</v>
      </c>
      <c r="C69" s="103">
        <f t="shared" si="4"/>
        <v>505.758</v>
      </c>
      <c r="D69" s="130"/>
      <c r="E69" s="130"/>
      <c r="F69" s="131">
        <v>505.758</v>
      </c>
      <c r="G69" s="132"/>
      <c r="H69" s="103">
        <f t="shared" si="5"/>
        <v>265.981</v>
      </c>
      <c r="I69" s="130"/>
      <c r="J69" s="130"/>
      <c r="K69" s="131">
        <v>265.981</v>
      </c>
      <c r="L69" s="307"/>
      <c r="M69" s="349">
        <f t="shared" si="3"/>
        <v>0.5259056703008158</v>
      </c>
      <c r="N69" s="103">
        <f t="shared" si="6"/>
        <v>223.09</v>
      </c>
      <c r="O69" s="130"/>
      <c r="P69" s="130"/>
      <c r="Q69" s="131">
        <v>223.09</v>
      </c>
      <c r="R69" s="285"/>
      <c r="S69" s="349">
        <f t="shared" si="1"/>
        <v>0.44110028907105775</v>
      </c>
      <c r="T69" s="274"/>
      <c r="U69" s="274"/>
    </row>
    <row r="70" spans="1:21" ht="62.25" customHeight="1">
      <c r="A70" s="18">
        <v>11</v>
      </c>
      <c r="B70" s="90" t="s">
        <v>175</v>
      </c>
      <c r="C70" s="103">
        <f t="shared" si="4"/>
        <v>5</v>
      </c>
      <c r="D70" s="130"/>
      <c r="E70" s="130"/>
      <c r="F70" s="131">
        <v>5</v>
      </c>
      <c r="G70" s="132"/>
      <c r="H70" s="103">
        <f t="shared" si="5"/>
        <v>0</v>
      </c>
      <c r="I70" s="130"/>
      <c r="J70" s="130"/>
      <c r="K70" s="131">
        <v>0</v>
      </c>
      <c r="L70" s="307"/>
      <c r="M70" s="349">
        <f t="shared" si="3"/>
        <v>0</v>
      </c>
      <c r="N70" s="103">
        <f>P70+Q70</f>
        <v>0</v>
      </c>
      <c r="O70" s="130"/>
      <c r="P70" s="130"/>
      <c r="Q70" s="131">
        <v>0</v>
      </c>
      <c r="R70" s="285"/>
      <c r="S70" s="349">
        <f t="shared" si="1"/>
        <v>0</v>
      </c>
      <c r="T70" s="274"/>
      <c r="U70" s="274"/>
    </row>
    <row r="71" spans="1:21" ht="109.5" customHeight="1">
      <c r="A71" s="18">
        <v>12</v>
      </c>
      <c r="B71" s="76" t="s">
        <v>176</v>
      </c>
      <c r="C71" s="103">
        <f t="shared" si="4"/>
        <v>250</v>
      </c>
      <c r="D71" s="130"/>
      <c r="E71" s="130"/>
      <c r="F71" s="131">
        <v>250</v>
      </c>
      <c r="G71" s="132"/>
      <c r="H71" s="103">
        <f t="shared" si="5"/>
        <v>250</v>
      </c>
      <c r="I71" s="130"/>
      <c r="J71" s="130"/>
      <c r="K71" s="131">
        <v>250</v>
      </c>
      <c r="L71" s="307"/>
      <c r="M71" s="349">
        <f t="shared" si="3"/>
        <v>1</v>
      </c>
      <c r="N71" s="103">
        <f t="shared" si="6"/>
        <v>0</v>
      </c>
      <c r="O71" s="130"/>
      <c r="P71" s="130"/>
      <c r="Q71" s="131">
        <v>0</v>
      </c>
      <c r="R71" s="285"/>
      <c r="S71" s="349">
        <f t="shared" si="1"/>
        <v>0</v>
      </c>
      <c r="T71" s="274"/>
      <c r="U71" s="274"/>
    </row>
    <row r="72" spans="1:21" ht="64.5" customHeight="1">
      <c r="A72" s="18">
        <v>13</v>
      </c>
      <c r="B72" s="23" t="s">
        <v>177</v>
      </c>
      <c r="C72" s="103">
        <f t="shared" si="4"/>
        <v>1000</v>
      </c>
      <c r="D72" s="130"/>
      <c r="E72" s="130"/>
      <c r="F72" s="131">
        <v>1000</v>
      </c>
      <c r="G72" s="132"/>
      <c r="H72" s="103">
        <f t="shared" si="5"/>
        <v>895</v>
      </c>
      <c r="I72" s="130"/>
      <c r="J72" s="130"/>
      <c r="K72" s="130">
        <v>895</v>
      </c>
      <c r="L72" s="307"/>
      <c r="M72" s="349">
        <f t="shared" si="3"/>
        <v>0.895</v>
      </c>
      <c r="N72" s="103">
        <f t="shared" si="6"/>
        <v>870</v>
      </c>
      <c r="O72" s="130"/>
      <c r="P72" s="130"/>
      <c r="Q72" s="130">
        <v>870</v>
      </c>
      <c r="R72" s="285"/>
      <c r="S72" s="349">
        <f t="shared" si="1"/>
        <v>0.87</v>
      </c>
      <c r="T72" s="274"/>
      <c r="U72" s="274"/>
    </row>
    <row r="73" spans="1:21" ht="63.75" customHeight="1">
      <c r="A73" s="18">
        <v>14</v>
      </c>
      <c r="B73" s="23" t="s">
        <v>188</v>
      </c>
      <c r="C73" s="103">
        <f t="shared" si="4"/>
        <v>1622.2</v>
      </c>
      <c r="D73" s="126"/>
      <c r="E73" s="130"/>
      <c r="F73" s="131">
        <v>1622.2</v>
      </c>
      <c r="G73" s="149"/>
      <c r="H73" s="103">
        <f>J73+K73</f>
        <v>995.501</v>
      </c>
      <c r="I73" s="130"/>
      <c r="J73" s="130"/>
      <c r="K73" s="130">
        <v>995.501</v>
      </c>
      <c r="L73" s="263"/>
      <c r="M73" s="350">
        <f t="shared" si="3"/>
        <v>0.6136734064850203</v>
      </c>
      <c r="N73" s="103">
        <f t="shared" si="6"/>
        <v>936.624</v>
      </c>
      <c r="O73" s="130"/>
      <c r="P73" s="130"/>
      <c r="Q73" s="130">
        <v>936.624</v>
      </c>
      <c r="R73" s="467"/>
      <c r="S73" s="350">
        <f t="shared" si="1"/>
        <v>0.577378868203674</v>
      </c>
      <c r="T73" s="274"/>
      <c r="U73" s="274"/>
    </row>
    <row r="74" spans="1:21" ht="92.25" customHeight="1" thickBot="1">
      <c r="A74" s="56" t="s">
        <v>63</v>
      </c>
      <c r="B74" s="490" t="s">
        <v>37</v>
      </c>
      <c r="C74" s="459">
        <f>C75+C79+C81</f>
        <v>785</v>
      </c>
      <c r="D74" s="460"/>
      <c r="E74" s="461">
        <f>E75+E79+E81</f>
        <v>0</v>
      </c>
      <c r="F74" s="461">
        <f>F75+F79+F81</f>
        <v>785</v>
      </c>
      <c r="G74" s="462"/>
      <c r="H74" s="463">
        <f>H75+H79+H81</f>
        <v>22.5</v>
      </c>
      <c r="I74" s="464"/>
      <c r="J74" s="465">
        <f>J75+J79+J81</f>
        <v>0</v>
      </c>
      <c r="K74" s="465">
        <f>K75+K79+K81</f>
        <v>22.5</v>
      </c>
      <c r="L74" s="466"/>
      <c r="M74" s="453">
        <f>H74/C74</f>
        <v>0.028662420382165606</v>
      </c>
      <c r="N74" s="463">
        <f>N75+N79+N81</f>
        <v>0</v>
      </c>
      <c r="O74" s="464"/>
      <c r="P74" s="465">
        <f>P75+P79+P81</f>
        <v>0</v>
      </c>
      <c r="Q74" s="465">
        <f>Q75+Q79+Q81</f>
        <v>0</v>
      </c>
      <c r="R74" s="276"/>
      <c r="S74" s="336">
        <f>N74/C74</f>
        <v>0</v>
      </c>
      <c r="T74" s="276"/>
      <c r="U74" s="276"/>
    </row>
    <row r="75" spans="1:21" ht="41.25" customHeight="1">
      <c r="A75" s="30" t="s">
        <v>80</v>
      </c>
      <c r="B75" s="42" t="s">
        <v>82</v>
      </c>
      <c r="C75" s="188">
        <f>C76+C77+C78</f>
        <v>600</v>
      </c>
      <c r="D75" s="416"/>
      <c r="E75" s="292">
        <f>E76+E77+E78</f>
        <v>0</v>
      </c>
      <c r="F75" s="171">
        <f>F76+F77+F78</f>
        <v>600</v>
      </c>
      <c r="G75" s="189"/>
      <c r="H75" s="188">
        <f>H76+H77+H78</f>
        <v>0</v>
      </c>
      <c r="I75" s="416"/>
      <c r="J75" s="292">
        <f>J76+J77+J78</f>
        <v>0</v>
      </c>
      <c r="K75" s="171">
        <f>K76+K77+K78</f>
        <v>0</v>
      </c>
      <c r="L75" s="324"/>
      <c r="M75" s="333">
        <f t="shared" si="3"/>
        <v>0</v>
      </c>
      <c r="N75" s="188">
        <f>N76+N77+N78</f>
        <v>0</v>
      </c>
      <c r="O75" s="416"/>
      <c r="P75" s="292">
        <f>P76+P77+P78</f>
        <v>0</v>
      </c>
      <c r="Q75" s="171">
        <f>Q76+Q77+Q78</f>
        <v>0</v>
      </c>
      <c r="R75" s="292"/>
      <c r="S75" s="333">
        <f t="shared" si="1"/>
        <v>0</v>
      </c>
      <c r="T75" s="277"/>
      <c r="U75" s="277"/>
    </row>
    <row r="76" spans="1:21" ht="99" customHeight="1">
      <c r="A76" s="10" t="s">
        <v>73</v>
      </c>
      <c r="B76" s="43" t="s">
        <v>39</v>
      </c>
      <c r="C76" s="103">
        <f>D76+E76+F76</f>
        <v>100</v>
      </c>
      <c r="D76" s="114"/>
      <c r="E76" s="114"/>
      <c r="F76" s="114">
        <v>100</v>
      </c>
      <c r="G76" s="58"/>
      <c r="H76" s="103">
        <f>I76+J76+K76</f>
        <v>0</v>
      </c>
      <c r="I76" s="114"/>
      <c r="J76" s="114">
        <v>0</v>
      </c>
      <c r="K76" s="114">
        <v>0</v>
      </c>
      <c r="L76" s="159"/>
      <c r="M76" s="349">
        <f t="shared" si="3"/>
        <v>0</v>
      </c>
      <c r="N76" s="103">
        <f>O76+P76+Q76</f>
        <v>0</v>
      </c>
      <c r="O76" s="114"/>
      <c r="P76" s="114">
        <v>0</v>
      </c>
      <c r="Q76" s="114">
        <v>0</v>
      </c>
      <c r="R76" s="159"/>
      <c r="S76" s="349">
        <f aca="true" t="shared" si="7" ref="S76:S82">N76/C76</f>
        <v>0</v>
      </c>
      <c r="T76" s="267"/>
      <c r="U76" s="267"/>
    </row>
    <row r="77" spans="1:21" ht="64.5" customHeight="1">
      <c r="A77" s="10" t="s">
        <v>52</v>
      </c>
      <c r="B77" s="43" t="s">
        <v>285</v>
      </c>
      <c r="C77" s="103">
        <f>D77+E77+F77</f>
        <v>300</v>
      </c>
      <c r="D77" s="114"/>
      <c r="E77" s="114"/>
      <c r="F77" s="114">
        <v>300</v>
      </c>
      <c r="G77" s="58"/>
      <c r="H77" s="103">
        <f>I77+J77+K77</f>
        <v>0</v>
      </c>
      <c r="I77" s="114"/>
      <c r="J77" s="114">
        <v>0</v>
      </c>
      <c r="K77" s="114">
        <v>0</v>
      </c>
      <c r="L77" s="159"/>
      <c r="M77" s="349">
        <f>H77/C77</f>
        <v>0</v>
      </c>
      <c r="N77" s="103">
        <f>O77+P77+Q77</f>
        <v>0</v>
      </c>
      <c r="O77" s="114"/>
      <c r="P77" s="114">
        <v>0</v>
      </c>
      <c r="Q77" s="114">
        <v>0</v>
      </c>
      <c r="R77" s="159"/>
      <c r="S77" s="349">
        <f>N77/C77</f>
        <v>0</v>
      </c>
      <c r="T77" s="267"/>
      <c r="U77" s="267"/>
    </row>
    <row r="78" spans="1:21" ht="75.75" customHeight="1">
      <c r="A78" s="10" t="s">
        <v>71</v>
      </c>
      <c r="B78" s="43" t="s">
        <v>286</v>
      </c>
      <c r="C78" s="103">
        <f>D78+E78+F78</f>
        <v>200</v>
      </c>
      <c r="D78" s="114"/>
      <c r="E78" s="114"/>
      <c r="F78" s="114">
        <v>200</v>
      </c>
      <c r="G78" s="58"/>
      <c r="H78" s="103">
        <f>I78+J78+K78</f>
        <v>0</v>
      </c>
      <c r="I78" s="114"/>
      <c r="J78" s="114">
        <v>0</v>
      </c>
      <c r="K78" s="114">
        <v>0</v>
      </c>
      <c r="L78" s="159"/>
      <c r="M78" s="349">
        <f>H78/C78</f>
        <v>0</v>
      </c>
      <c r="N78" s="103">
        <f>O78+P78+Q78</f>
        <v>0</v>
      </c>
      <c r="O78" s="114"/>
      <c r="P78" s="114">
        <v>0</v>
      </c>
      <c r="Q78" s="114">
        <v>0</v>
      </c>
      <c r="R78" s="159"/>
      <c r="S78" s="349">
        <f>N78/C78</f>
        <v>0</v>
      </c>
      <c r="T78" s="267"/>
      <c r="U78" s="267"/>
    </row>
    <row r="79" spans="1:21" ht="41.25" customHeight="1">
      <c r="A79" s="10" t="s">
        <v>107</v>
      </c>
      <c r="B79" s="44" t="s">
        <v>43</v>
      </c>
      <c r="C79" s="156">
        <f>C80</f>
        <v>95</v>
      </c>
      <c r="D79" s="154"/>
      <c r="E79" s="154"/>
      <c r="F79" s="154">
        <f>F80</f>
        <v>95</v>
      </c>
      <c r="G79" s="58"/>
      <c r="H79" s="156">
        <f>H80</f>
        <v>0</v>
      </c>
      <c r="I79" s="154"/>
      <c r="J79" s="154"/>
      <c r="K79" s="154">
        <f>K80</f>
        <v>0</v>
      </c>
      <c r="L79" s="159"/>
      <c r="M79" s="349">
        <f t="shared" si="3"/>
        <v>0</v>
      </c>
      <c r="N79" s="156">
        <f>N80</f>
        <v>0</v>
      </c>
      <c r="O79" s="154"/>
      <c r="P79" s="154"/>
      <c r="Q79" s="154">
        <f>Q80</f>
        <v>0</v>
      </c>
      <c r="R79" s="159"/>
      <c r="S79" s="333">
        <f t="shared" si="7"/>
        <v>0</v>
      </c>
      <c r="T79" s="267"/>
      <c r="U79" s="267"/>
    </row>
    <row r="80" spans="1:21" ht="41.25" customHeight="1">
      <c r="A80" s="10" t="s">
        <v>73</v>
      </c>
      <c r="B80" s="43" t="s">
        <v>287</v>
      </c>
      <c r="C80" s="103">
        <f>D80+E80+F80</f>
        <v>95</v>
      </c>
      <c r="D80" s="114"/>
      <c r="E80" s="114"/>
      <c r="F80" s="114">
        <v>95</v>
      </c>
      <c r="G80" s="58"/>
      <c r="H80" s="103">
        <f>I80+J80+K80</f>
        <v>0</v>
      </c>
      <c r="I80" s="114"/>
      <c r="J80" s="114"/>
      <c r="K80" s="114">
        <v>0</v>
      </c>
      <c r="L80" s="159"/>
      <c r="M80" s="349">
        <f t="shared" si="3"/>
        <v>0</v>
      </c>
      <c r="N80" s="103">
        <f>O80+P80+Q80</f>
        <v>0</v>
      </c>
      <c r="O80" s="114"/>
      <c r="P80" s="114"/>
      <c r="Q80" s="114">
        <v>0</v>
      </c>
      <c r="R80" s="159"/>
      <c r="S80" s="349">
        <f t="shared" si="7"/>
        <v>0</v>
      </c>
      <c r="T80" s="267"/>
      <c r="U80" s="267"/>
    </row>
    <row r="81" spans="1:21" ht="63" customHeight="1">
      <c r="A81" s="83" t="s">
        <v>288</v>
      </c>
      <c r="B81" s="44" t="s">
        <v>50</v>
      </c>
      <c r="C81" s="156">
        <f>C82</f>
        <v>90</v>
      </c>
      <c r="D81" s="154"/>
      <c r="E81" s="154"/>
      <c r="F81" s="154">
        <f>F82</f>
        <v>90</v>
      </c>
      <c r="G81" s="58"/>
      <c r="H81" s="156">
        <f>H82</f>
        <v>22.5</v>
      </c>
      <c r="I81" s="154"/>
      <c r="J81" s="154"/>
      <c r="K81" s="154">
        <f>K82</f>
        <v>22.5</v>
      </c>
      <c r="L81" s="159"/>
      <c r="M81" s="349">
        <f t="shared" si="3"/>
        <v>0.25</v>
      </c>
      <c r="N81" s="156">
        <f>N82</f>
        <v>0</v>
      </c>
      <c r="O81" s="154"/>
      <c r="P81" s="154"/>
      <c r="Q81" s="154">
        <f>Q82</f>
        <v>0</v>
      </c>
      <c r="R81" s="159"/>
      <c r="S81" s="333">
        <f t="shared" si="7"/>
        <v>0</v>
      </c>
      <c r="T81" s="267"/>
      <c r="U81" s="267"/>
    </row>
    <row r="82" spans="1:21" ht="51" customHeight="1" thickBot="1">
      <c r="A82" s="10" t="s">
        <v>73</v>
      </c>
      <c r="B82" s="43" t="s">
        <v>38</v>
      </c>
      <c r="C82" s="103">
        <f>D82+E82+F82</f>
        <v>90</v>
      </c>
      <c r="D82" s="114"/>
      <c r="E82" s="114"/>
      <c r="F82" s="114">
        <v>90</v>
      </c>
      <c r="G82" s="58"/>
      <c r="H82" s="122">
        <f>K82</f>
        <v>22.5</v>
      </c>
      <c r="I82" s="114"/>
      <c r="J82" s="114"/>
      <c r="K82" s="114">
        <v>22.5</v>
      </c>
      <c r="L82" s="159"/>
      <c r="M82" s="349">
        <f t="shared" si="3"/>
        <v>0.25</v>
      </c>
      <c r="N82" s="122">
        <f>Q82</f>
        <v>0</v>
      </c>
      <c r="O82" s="114"/>
      <c r="P82" s="114"/>
      <c r="Q82" s="114">
        <v>0</v>
      </c>
      <c r="R82" s="159"/>
      <c r="S82" s="349">
        <f t="shared" si="7"/>
        <v>0</v>
      </c>
      <c r="T82" s="267"/>
      <c r="U82" s="267"/>
    </row>
    <row r="83" spans="1:21" ht="66" customHeight="1" thickBot="1">
      <c r="A83" s="62">
        <v>6</v>
      </c>
      <c r="B83" s="448" t="s">
        <v>140</v>
      </c>
      <c r="C83" s="218">
        <f>C84+C87+C89</f>
        <v>18177.112</v>
      </c>
      <c r="D83" s="219">
        <f>D84+D87+D89</f>
        <v>3238.925</v>
      </c>
      <c r="E83" s="219">
        <f>E84+E87+E89</f>
        <v>8454.187</v>
      </c>
      <c r="F83" s="116">
        <f>F84+F87+F89</f>
        <v>6484</v>
      </c>
      <c r="G83" s="53"/>
      <c r="H83" s="218">
        <f>H84+H87+H89</f>
        <v>1159.095</v>
      </c>
      <c r="I83" s="219">
        <f>I84+I87+I89</f>
        <v>307.988</v>
      </c>
      <c r="J83" s="219">
        <f>J84+J87+J89</f>
        <v>519.937</v>
      </c>
      <c r="K83" s="116">
        <f>K84+K87+K89</f>
        <v>331.17</v>
      </c>
      <c r="L83" s="115"/>
      <c r="M83" s="331">
        <f aca="true" t="shared" si="8" ref="M83:M99">H83/C83</f>
        <v>0.06376673038049169</v>
      </c>
      <c r="N83" s="218">
        <f>N84+N87+N89</f>
        <v>1159.095</v>
      </c>
      <c r="O83" s="219">
        <f>O84+O87+O89</f>
        <v>307.988</v>
      </c>
      <c r="P83" s="219">
        <f>P84+P87+P89</f>
        <v>519.937</v>
      </c>
      <c r="Q83" s="116">
        <f>Q84+Q87+Q89</f>
        <v>331.17</v>
      </c>
      <c r="R83" s="115"/>
      <c r="S83" s="332">
        <f aca="true" t="shared" si="9" ref="S83:S99">N83/C83</f>
        <v>0.06376673038049169</v>
      </c>
      <c r="T83" s="268"/>
      <c r="U83" s="268"/>
    </row>
    <row r="84" spans="1:21" ht="63.75" customHeight="1">
      <c r="A84" s="27" t="s">
        <v>44</v>
      </c>
      <c r="B84" s="480" t="s">
        <v>95</v>
      </c>
      <c r="C84" s="239">
        <f>C85</f>
        <v>14287.112000000001</v>
      </c>
      <c r="D84" s="240">
        <f>D85</f>
        <v>3238.925</v>
      </c>
      <c r="E84" s="240">
        <f>E85</f>
        <v>4604.187</v>
      </c>
      <c r="F84" s="240">
        <f>F85</f>
        <v>6444</v>
      </c>
      <c r="G84" s="113"/>
      <c r="H84" s="110">
        <f aca="true" t="shared" si="10" ref="H84:Q84">H85</f>
        <v>1159.095</v>
      </c>
      <c r="I84" s="111">
        <f t="shared" si="10"/>
        <v>307.988</v>
      </c>
      <c r="J84" s="111">
        <f t="shared" si="10"/>
        <v>519.937</v>
      </c>
      <c r="K84" s="111">
        <f t="shared" si="10"/>
        <v>331.17</v>
      </c>
      <c r="L84" s="325"/>
      <c r="M84" s="337">
        <f t="shared" si="8"/>
        <v>0.08112871236678203</v>
      </c>
      <c r="N84" s="110">
        <f t="shared" si="10"/>
        <v>1159.095</v>
      </c>
      <c r="O84" s="111">
        <f t="shared" si="10"/>
        <v>307.988</v>
      </c>
      <c r="P84" s="111">
        <f t="shared" si="10"/>
        <v>519.937</v>
      </c>
      <c r="Q84" s="111">
        <f t="shared" si="10"/>
        <v>331.17</v>
      </c>
      <c r="R84" s="293"/>
      <c r="S84" s="337">
        <f t="shared" si="9"/>
        <v>0.08112871236678203</v>
      </c>
      <c r="T84" s="278"/>
      <c r="U84" s="278"/>
    </row>
    <row r="85" spans="1:21" ht="48" customHeight="1">
      <c r="A85" s="557" t="s">
        <v>73</v>
      </c>
      <c r="B85" s="241" t="s">
        <v>141</v>
      </c>
      <c r="C85" s="242">
        <f>D85+E85+F85</f>
        <v>14287.112000000001</v>
      </c>
      <c r="D85" s="236">
        <v>3238.925</v>
      </c>
      <c r="E85" s="236">
        <v>4604.187</v>
      </c>
      <c r="F85" s="236">
        <v>6444</v>
      </c>
      <c r="G85" s="74"/>
      <c r="H85" s="112">
        <f>I85+J85+K85+L85</f>
        <v>1159.095</v>
      </c>
      <c r="I85" s="114">
        <v>307.988</v>
      </c>
      <c r="J85" s="114">
        <v>519.937</v>
      </c>
      <c r="K85" s="114">
        <v>331.17</v>
      </c>
      <c r="L85" s="159"/>
      <c r="M85" s="349">
        <f t="shared" si="8"/>
        <v>0.08112871236678203</v>
      </c>
      <c r="N85" s="112">
        <f>O85+P85+Q85+R85</f>
        <v>1159.095</v>
      </c>
      <c r="O85" s="114">
        <v>307.988</v>
      </c>
      <c r="P85" s="114">
        <v>519.937</v>
      </c>
      <c r="Q85" s="114">
        <v>331.17</v>
      </c>
      <c r="R85" s="294"/>
      <c r="S85" s="349">
        <f t="shared" si="9"/>
        <v>0.08112871236678203</v>
      </c>
      <c r="T85" s="279"/>
      <c r="U85" s="279"/>
    </row>
    <row r="86" spans="1:21" ht="24.75" customHeight="1">
      <c r="A86" s="558"/>
      <c r="B86" s="359" t="s">
        <v>221</v>
      </c>
      <c r="C86" s="242">
        <f>D86+E86+F86</f>
        <v>1350.825</v>
      </c>
      <c r="D86" s="236">
        <v>502.507</v>
      </c>
      <c r="E86" s="236">
        <v>848.318</v>
      </c>
      <c r="F86" s="236">
        <v>0</v>
      </c>
      <c r="G86" s="74"/>
      <c r="H86" s="421">
        <f>I86+J86+K86+L86</f>
        <v>827.925</v>
      </c>
      <c r="I86" s="154">
        <v>307.988</v>
      </c>
      <c r="J86" s="154">
        <v>519.937</v>
      </c>
      <c r="K86" s="154">
        <v>0</v>
      </c>
      <c r="L86" s="159"/>
      <c r="M86" s="349"/>
      <c r="N86" s="421">
        <f>O86+P86+Q86+R86</f>
        <v>827.925</v>
      </c>
      <c r="O86" s="154">
        <v>307.988</v>
      </c>
      <c r="P86" s="154">
        <v>519.937</v>
      </c>
      <c r="Q86" s="154">
        <v>0</v>
      </c>
      <c r="R86" s="294"/>
      <c r="S86" s="349"/>
      <c r="T86" s="279"/>
      <c r="U86" s="279"/>
    </row>
    <row r="87" spans="1:21" ht="60.75" customHeight="1">
      <c r="A87" s="20" t="s">
        <v>91</v>
      </c>
      <c r="B87" s="488" t="s">
        <v>255</v>
      </c>
      <c r="C87" s="232">
        <f>C88</f>
        <v>30</v>
      </c>
      <c r="D87" s="233"/>
      <c r="E87" s="234"/>
      <c r="F87" s="235">
        <f>F88</f>
        <v>30</v>
      </c>
      <c r="G87" s="79"/>
      <c r="H87" s="232">
        <f>H88</f>
        <v>0</v>
      </c>
      <c r="I87" s="233"/>
      <c r="J87" s="234"/>
      <c r="K87" s="235">
        <f>K88</f>
        <v>0</v>
      </c>
      <c r="L87" s="199"/>
      <c r="M87" s="338">
        <f t="shared" si="8"/>
        <v>0</v>
      </c>
      <c r="N87" s="232">
        <f>N88</f>
        <v>0</v>
      </c>
      <c r="O87" s="233"/>
      <c r="P87" s="234"/>
      <c r="Q87" s="235">
        <f>Q88</f>
        <v>0</v>
      </c>
      <c r="R87" s="294"/>
      <c r="S87" s="338">
        <f t="shared" si="9"/>
        <v>0</v>
      </c>
      <c r="T87" s="279"/>
      <c r="U87" s="279"/>
    </row>
    <row r="88" spans="1:21" ht="58.5" customHeight="1">
      <c r="A88" s="20" t="s">
        <v>73</v>
      </c>
      <c r="B88" s="43" t="s">
        <v>142</v>
      </c>
      <c r="C88" s="103">
        <f>F88</f>
        <v>30</v>
      </c>
      <c r="D88" s="63"/>
      <c r="E88" s="63"/>
      <c r="F88" s="63">
        <v>30</v>
      </c>
      <c r="G88" s="74"/>
      <c r="H88" s="122">
        <f>K88</f>
        <v>0</v>
      </c>
      <c r="I88" s="114"/>
      <c r="J88" s="114"/>
      <c r="K88" s="114">
        <v>0</v>
      </c>
      <c r="L88" s="159"/>
      <c r="M88" s="349">
        <f t="shared" si="8"/>
        <v>0</v>
      </c>
      <c r="N88" s="122">
        <f>Q88</f>
        <v>0</v>
      </c>
      <c r="O88" s="114"/>
      <c r="P88" s="114"/>
      <c r="Q88" s="114">
        <v>0</v>
      </c>
      <c r="R88" s="294"/>
      <c r="S88" s="349">
        <f t="shared" si="9"/>
        <v>0</v>
      </c>
      <c r="T88" s="279"/>
      <c r="U88" s="279"/>
    </row>
    <row r="89" spans="1:21" ht="40.5" customHeight="1">
      <c r="A89" s="20" t="s">
        <v>289</v>
      </c>
      <c r="B89" s="488" t="s">
        <v>344</v>
      </c>
      <c r="C89" s="98">
        <f>C90</f>
        <v>3860</v>
      </c>
      <c r="D89" s="100"/>
      <c r="E89" s="99">
        <f>E90</f>
        <v>3850</v>
      </c>
      <c r="F89" s="100">
        <f>F90</f>
        <v>10</v>
      </c>
      <c r="G89" s="74"/>
      <c r="H89" s="98">
        <f>H90</f>
        <v>0</v>
      </c>
      <c r="I89" s="100"/>
      <c r="J89" s="99">
        <f>J90</f>
        <v>0</v>
      </c>
      <c r="K89" s="100">
        <f>K90</f>
        <v>0</v>
      </c>
      <c r="L89" s="159"/>
      <c r="M89" s="339">
        <f t="shared" si="8"/>
        <v>0</v>
      </c>
      <c r="N89" s="98">
        <f>N90</f>
        <v>0</v>
      </c>
      <c r="O89" s="100"/>
      <c r="P89" s="99">
        <f>P90</f>
        <v>0</v>
      </c>
      <c r="Q89" s="100">
        <f>Q90</f>
        <v>0</v>
      </c>
      <c r="R89" s="294"/>
      <c r="S89" s="339">
        <f t="shared" si="9"/>
        <v>0</v>
      </c>
      <c r="T89" s="279"/>
      <c r="U89" s="279"/>
    </row>
    <row r="90" spans="1:21" ht="60" customHeight="1">
      <c r="A90" s="20" t="s">
        <v>73</v>
      </c>
      <c r="B90" s="43" t="s">
        <v>297</v>
      </c>
      <c r="C90" s="103">
        <f>E90+F90</f>
        <v>3860</v>
      </c>
      <c r="D90" s="63"/>
      <c r="E90" s="176">
        <v>3850</v>
      </c>
      <c r="F90" s="63">
        <v>10</v>
      </c>
      <c r="G90" s="74"/>
      <c r="H90" s="103">
        <f>J90+K90</f>
        <v>0</v>
      </c>
      <c r="I90" s="63"/>
      <c r="J90" s="176">
        <v>0</v>
      </c>
      <c r="K90" s="63">
        <v>0</v>
      </c>
      <c r="L90" s="159"/>
      <c r="M90" s="350">
        <f t="shared" si="8"/>
        <v>0</v>
      </c>
      <c r="N90" s="103">
        <f>P90+Q90</f>
        <v>0</v>
      </c>
      <c r="O90" s="63"/>
      <c r="P90" s="176">
        <v>0</v>
      </c>
      <c r="Q90" s="63">
        <v>0</v>
      </c>
      <c r="R90" s="294"/>
      <c r="S90" s="350">
        <f t="shared" si="9"/>
        <v>0</v>
      </c>
      <c r="T90" s="279"/>
      <c r="U90" s="279"/>
    </row>
    <row r="91" spans="1:21" ht="141" customHeight="1" thickBot="1">
      <c r="A91" s="454" t="s">
        <v>155</v>
      </c>
      <c r="B91" s="491" t="s">
        <v>258</v>
      </c>
      <c r="C91" s="455">
        <f>C92+C93+C94+C95+C96+C97</f>
        <v>115299</v>
      </c>
      <c r="D91" s="456"/>
      <c r="E91" s="457"/>
      <c r="F91" s="456">
        <f>F92+F93+F94+F95+F96+F97</f>
        <v>115299</v>
      </c>
      <c r="G91" s="458"/>
      <c r="H91" s="455">
        <f>H92+H93+H94+H95+H96+H97</f>
        <v>37707.444</v>
      </c>
      <c r="I91" s="456"/>
      <c r="J91" s="457"/>
      <c r="K91" s="456">
        <f>K92+K93+K94+K95+K96+K97</f>
        <v>37707.444</v>
      </c>
      <c r="L91" s="212"/>
      <c r="M91" s="453">
        <f t="shared" si="8"/>
        <v>0.3270405120599485</v>
      </c>
      <c r="N91" s="455">
        <f>N92+N93+N94+N95+N96+N97</f>
        <v>37499.087</v>
      </c>
      <c r="O91" s="456"/>
      <c r="P91" s="457"/>
      <c r="Q91" s="456">
        <f>Q92+Q93+Q94+Q95+Q96+Q97</f>
        <v>37499.087</v>
      </c>
      <c r="R91" s="306"/>
      <c r="S91" s="336">
        <f t="shared" si="9"/>
        <v>0.3252334105239421</v>
      </c>
      <c r="T91" s="279"/>
      <c r="U91" s="279"/>
    </row>
    <row r="92" spans="1:21" ht="28.5" customHeight="1">
      <c r="A92" s="22" t="s">
        <v>73</v>
      </c>
      <c r="B92" s="425" t="s">
        <v>163</v>
      </c>
      <c r="C92" s="103">
        <f>D92+E92+F92</f>
        <v>52286</v>
      </c>
      <c r="D92" s="63"/>
      <c r="E92" s="63"/>
      <c r="F92" s="63">
        <v>52286</v>
      </c>
      <c r="G92" s="74"/>
      <c r="H92" s="64">
        <f>J92+K92</f>
        <v>33486.944</v>
      </c>
      <c r="I92" s="63"/>
      <c r="J92" s="63"/>
      <c r="K92" s="236">
        <v>33486.944</v>
      </c>
      <c r="L92" s="159"/>
      <c r="M92" s="349">
        <f t="shared" si="8"/>
        <v>0.6404571778296294</v>
      </c>
      <c r="N92" s="112">
        <f>P92+Q92</f>
        <v>35900.312</v>
      </c>
      <c r="O92" s="63"/>
      <c r="P92" s="63"/>
      <c r="Q92" s="63">
        <v>35900.312</v>
      </c>
      <c r="R92" s="298"/>
      <c r="S92" s="349">
        <f t="shared" si="9"/>
        <v>0.6866142370806717</v>
      </c>
      <c r="T92" s="279"/>
      <c r="U92" s="279"/>
    </row>
    <row r="93" spans="1:21" ht="33" customHeight="1">
      <c r="A93" s="22" t="s">
        <v>52</v>
      </c>
      <c r="B93" s="425" t="s">
        <v>225</v>
      </c>
      <c r="C93" s="103">
        <f>F93</f>
        <v>25213</v>
      </c>
      <c r="D93" s="176"/>
      <c r="E93" s="63"/>
      <c r="F93" s="63">
        <v>25213</v>
      </c>
      <c r="G93" s="74"/>
      <c r="H93" s="64">
        <f>K93</f>
        <v>0</v>
      </c>
      <c r="I93" s="176"/>
      <c r="J93" s="63"/>
      <c r="K93" s="63">
        <v>0</v>
      </c>
      <c r="L93" s="159"/>
      <c r="M93" s="349">
        <f>H93/C93</f>
        <v>0</v>
      </c>
      <c r="N93" s="112">
        <f>Q93</f>
        <v>0</v>
      </c>
      <c r="O93" s="176"/>
      <c r="P93" s="63"/>
      <c r="Q93" s="63">
        <v>0</v>
      </c>
      <c r="R93" s="298"/>
      <c r="S93" s="349">
        <f>N93/C93</f>
        <v>0</v>
      </c>
      <c r="T93" s="279"/>
      <c r="U93" s="279"/>
    </row>
    <row r="94" spans="1:21" ht="48.75" customHeight="1">
      <c r="A94" s="22" t="s">
        <v>71</v>
      </c>
      <c r="B94" s="425" t="s">
        <v>226</v>
      </c>
      <c r="C94" s="103">
        <f>F94</f>
        <v>5759.084</v>
      </c>
      <c r="D94" s="176"/>
      <c r="E94" s="63"/>
      <c r="F94" s="63">
        <v>5759.084</v>
      </c>
      <c r="G94" s="74"/>
      <c r="H94" s="64">
        <f>K94</f>
        <v>0</v>
      </c>
      <c r="I94" s="176"/>
      <c r="J94" s="63"/>
      <c r="K94" s="63">
        <v>0</v>
      </c>
      <c r="L94" s="159"/>
      <c r="M94" s="349">
        <f>H94/C94</f>
        <v>0</v>
      </c>
      <c r="N94" s="112">
        <f>Q94</f>
        <v>0</v>
      </c>
      <c r="O94" s="176"/>
      <c r="P94" s="63"/>
      <c r="Q94" s="63">
        <v>0</v>
      </c>
      <c r="R94" s="298"/>
      <c r="S94" s="349">
        <f>N94/C94</f>
        <v>0</v>
      </c>
      <c r="T94" s="279"/>
      <c r="U94" s="279"/>
    </row>
    <row r="95" spans="1:21" ht="39.75" customHeight="1">
      <c r="A95" s="22" t="s">
        <v>62</v>
      </c>
      <c r="B95" s="425" t="s">
        <v>227</v>
      </c>
      <c r="C95" s="103">
        <f>F95</f>
        <v>6000</v>
      </c>
      <c r="D95" s="176"/>
      <c r="E95" s="63"/>
      <c r="F95" s="63">
        <v>6000</v>
      </c>
      <c r="G95" s="74"/>
      <c r="H95" s="64">
        <f>K95</f>
        <v>0</v>
      </c>
      <c r="I95" s="176"/>
      <c r="J95" s="63"/>
      <c r="K95" s="63">
        <v>0</v>
      </c>
      <c r="L95" s="159"/>
      <c r="M95" s="349">
        <f>H95/C95</f>
        <v>0</v>
      </c>
      <c r="N95" s="112">
        <f>Q95</f>
        <v>0</v>
      </c>
      <c r="O95" s="176"/>
      <c r="P95" s="63"/>
      <c r="Q95" s="63">
        <v>0</v>
      </c>
      <c r="R95" s="298"/>
      <c r="S95" s="349">
        <f>N95/C95</f>
        <v>0</v>
      </c>
      <c r="T95" s="279"/>
      <c r="U95" s="279"/>
    </row>
    <row r="96" spans="1:21" ht="38.25" customHeight="1">
      <c r="A96" s="22" t="s">
        <v>63</v>
      </c>
      <c r="B96" s="425" t="s">
        <v>228</v>
      </c>
      <c r="C96" s="103">
        <f>F96</f>
        <v>20000</v>
      </c>
      <c r="D96" s="176"/>
      <c r="E96" s="63"/>
      <c r="F96" s="63">
        <v>20000</v>
      </c>
      <c r="G96" s="74"/>
      <c r="H96" s="64">
        <f>K96</f>
        <v>1900.796</v>
      </c>
      <c r="I96" s="176"/>
      <c r="J96" s="63"/>
      <c r="K96" s="63">
        <v>1900.796</v>
      </c>
      <c r="L96" s="159"/>
      <c r="M96" s="349">
        <f>H96/C96</f>
        <v>0.09503980000000001</v>
      </c>
      <c r="N96" s="112">
        <f>Q96</f>
        <v>770.101</v>
      </c>
      <c r="O96" s="176"/>
      <c r="P96" s="63"/>
      <c r="Q96" s="63">
        <v>770.101</v>
      </c>
      <c r="R96" s="298"/>
      <c r="S96" s="349">
        <f>N96/C96</f>
        <v>0.03850505</v>
      </c>
      <c r="T96" s="279"/>
      <c r="U96" s="279"/>
    </row>
    <row r="97" spans="1:21" ht="60.75" customHeight="1" thickBot="1">
      <c r="A97" s="22" t="s">
        <v>72</v>
      </c>
      <c r="B97" s="425" t="s">
        <v>229</v>
      </c>
      <c r="C97" s="103">
        <f>F97</f>
        <v>6040.916</v>
      </c>
      <c r="D97" s="176"/>
      <c r="E97" s="63"/>
      <c r="F97" s="63">
        <v>6040.916</v>
      </c>
      <c r="G97" s="74"/>
      <c r="H97" s="64">
        <f>K97</f>
        <v>2319.704</v>
      </c>
      <c r="I97" s="176"/>
      <c r="J97" s="63"/>
      <c r="K97" s="63">
        <v>2319.704</v>
      </c>
      <c r="L97" s="159"/>
      <c r="M97" s="349">
        <f>H97/C97</f>
        <v>0.38399871807520586</v>
      </c>
      <c r="N97" s="112">
        <f>Q97</f>
        <v>828.674</v>
      </c>
      <c r="O97" s="176"/>
      <c r="P97" s="63"/>
      <c r="Q97" s="63">
        <v>828.674</v>
      </c>
      <c r="R97" s="298"/>
      <c r="S97" s="349">
        <f>N97/C97</f>
        <v>0.13717687847339707</v>
      </c>
      <c r="T97" s="279"/>
      <c r="U97" s="279"/>
    </row>
    <row r="98" spans="1:21" ht="77.25" customHeight="1" thickBot="1">
      <c r="A98" s="25" t="s">
        <v>96</v>
      </c>
      <c r="B98" s="492" t="s">
        <v>28</v>
      </c>
      <c r="C98" s="237">
        <f>C99+C103</f>
        <v>290.2</v>
      </c>
      <c r="D98" s="238"/>
      <c r="E98" s="243"/>
      <c r="F98" s="238">
        <f>F99+F103</f>
        <v>290.2</v>
      </c>
      <c r="G98" s="191"/>
      <c r="H98" s="101">
        <f>H99+H103</f>
        <v>94.962</v>
      </c>
      <c r="I98" s="102"/>
      <c r="J98" s="190"/>
      <c r="K98" s="102">
        <f>K99+K103</f>
        <v>94.962</v>
      </c>
      <c r="L98" s="326"/>
      <c r="M98" s="331">
        <f t="shared" si="8"/>
        <v>0.3272294968986906</v>
      </c>
      <c r="N98" s="101">
        <f>N99+N103</f>
        <v>94.962</v>
      </c>
      <c r="O98" s="102"/>
      <c r="P98" s="190"/>
      <c r="Q98" s="102">
        <f>Q99+Q103</f>
        <v>94.962</v>
      </c>
      <c r="R98" s="299"/>
      <c r="S98" s="332">
        <f t="shared" si="9"/>
        <v>0.3272294968986906</v>
      </c>
      <c r="T98" s="280"/>
      <c r="U98" s="280"/>
    </row>
    <row r="99" spans="1:21" ht="15.75" customHeight="1">
      <c r="A99" s="341" t="s">
        <v>261</v>
      </c>
      <c r="B99" s="487" t="s">
        <v>55</v>
      </c>
      <c r="C99" s="105">
        <f>C100+C101+C102</f>
        <v>195</v>
      </c>
      <c r="D99" s="100"/>
      <c r="E99" s="99"/>
      <c r="F99" s="111">
        <f>F100+F101+F102</f>
        <v>195</v>
      </c>
      <c r="G99" s="192"/>
      <c r="H99" s="105">
        <f>H100+H101+H102</f>
        <v>0</v>
      </c>
      <c r="I99" s="100"/>
      <c r="J99" s="99"/>
      <c r="K99" s="111">
        <f>K100+K101+K102</f>
        <v>0</v>
      </c>
      <c r="L99" s="99"/>
      <c r="M99" s="339">
        <f t="shared" si="8"/>
        <v>0</v>
      </c>
      <c r="N99" s="105">
        <f>N100+N101+N102</f>
        <v>0</v>
      </c>
      <c r="O99" s="100"/>
      <c r="P99" s="99"/>
      <c r="Q99" s="111">
        <f>Q100+Q101+Q102</f>
        <v>0</v>
      </c>
      <c r="R99" s="294"/>
      <c r="S99" s="339">
        <f t="shared" si="9"/>
        <v>0</v>
      </c>
      <c r="T99" s="279"/>
      <c r="U99" s="279"/>
    </row>
    <row r="100" spans="1:21" ht="26.25" customHeight="1">
      <c r="A100" s="22" t="s">
        <v>73</v>
      </c>
      <c r="B100" s="425" t="s">
        <v>245</v>
      </c>
      <c r="C100" s="112">
        <f>F100</f>
        <v>70</v>
      </c>
      <c r="D100" s="63"/>
      <c r="E100" s="63"/>
      <c r="F100" s="63">
        <v>70</v>
      </c>
      <c r="G100" s="74"/>
      <c r="H100" s="112">
        <f>K100</f>
        <v>0</v>
      </c>
      <c r="I100" s="63"/>
      <c r="J100" s="63"/>
      <c r="K100" s="63">
        <v>0</v>
      </c>
      <c r="L100" s="176"/>
      <c r="M100" s="349">
        <f aca="true" t="shared" si="11" ref="M100:M105">H100/C100</f>
        <v>0</v>
      </c>
      <c r="N100" s="112">
        <f>Q100</f>
        <v>0</v>
      </c>
      <c r="O100" s="63"/>
      <c r="P100" s="63"/>
      <c r="Q100" s="63">
        <v>0</v>
      </c>
      <c r="R100" s="294"/>
      <c r="S100" s="349">
        <f aca="true" t="shared" si="12" ref="S100:S105">N100/C100</f>
        <v>0</v>
      </c>
      <c r="T100" s="279"/>
      <c r="U100" s="279"/>
    </row>
    <row r="101" spans="1:21" ht="73.5" customHeight="1">
      <c r="A101" s="22" t="s">
        <v>52</v>
      </c>
      <c r="B101" s="425" t="s">
        <v>375</v>
      </c>
      <c r="C101" s="193">
        <f>F101</f>
        <v>85</v>
      </c>
      <c r="D101" s="194"/>
      <c r="E101" s="195"/>
      <c r="F101" s="63">
        <v>85</v>
      </c>
      <c r="G101" s="196"/>
      <c r="H101" s="112">
        <f>K101</f>
        <v>0</v>
      </c>
      <c r="I101" s="63"/>
      <c r="J101" s="63"/>
      <c r="K101" s="63">
        <v>0</v>
      </c>
      <c r="L101" s="176"/>
      <c r="M101" s="349">
        <f>H101/C101</f>
        <v>0</v>
      </c>
      <c r="N101" s="112">
        <f>Q101</f>
        <v>0</v>
      </c>
      <c r="O101" s="63"/>
      <c r="P101" s="63"/>
      <c r="Q101" s="63">
        <v>0</v>
      </c>
      <c r="R101" s="294"/>
      <c r="S101" s="349">
        <f>N101/C101</f>
        <v>0</v>
      </c>
      <c r="T101" s="279"/>
      <c r="U101" s="279"/>
    </row>
    <row r="102" spans="1:21" ht="24.75" customHeight="1">
      <c r="A102" s="22" t="s">
        <v>71</v>
      </c>
      <c r="B102" s="425" t="s">
        <v>246</v>
      </c>
      <c r="C102" s="193">
        <f>F102</f>
        <v>40</v>
      </c>
      <c r="D102" s="194"/>
      <c r="E102" s="195"/>
      <c r="F102" s="63">
        <v>40</v>
      </c>
      <c r="G102" s="196"/>
      <c r="H102" s="193">
        <f>K102</f>
        <v>0</v>
      </c>
      <c r="I102" s="194"/>
      <c r="J102" s="195"/>
      <c r="K102" s="63">
        <v>0</v>
      </c>
      <c r="L102" s="195"/>
      <c r="M102" s="349">
        <f t="shared" si="11"/>
        <v>0</v>
      </c>
      <c r="N102" s="193">
        <f>Q102</f>
        <v>0</v>
      </c>
      <c r="O102" s="194"/>
      <c r="P102" s="195"/>
      <c r="Q102" s="63">
        <v>0</v>
      </c>
      <c r="R102" s="298"/>
      <c r="S102" s="349">
        <f t="shared" si="12"/>
        <v>0</v>
      </c>
      <c r="T102" s="279"/>
      <c r="U102" s="279"/>
    </row>
    <row r="103" spans="1:21" ht="36.75" customHeight="1">
      <c r="A103" s="109" t="s">
        <v>262</v>
      </c>
      <c r="B103" s="443" t="s">
        <v>47</v>
      </c>
      <c r="C103" s="105">
        <f>C104</f>
        <v>95.2</v>
      </c>
      <c r="D103" s="100"/>
      <c r="E103" s="99"/>
      <c r="F103" s="100">
        <f>F104</f>
        <v>95.2</v>
      </c>
      <c r="G103" s="79"/>
      <c r="H103" s="105">
        <f>H104</f>
        <v>94.962</v>
      </c>
      <c r="I103" s="100"/>
      <c r="J103" s="99"/>
      <c r="K103" s="100">
        <f>K104</f>
        <v>94.962</v>
      </c>
      <c r="L103" s="300"/>
      <c r="M103" s="339">
        <f t="shared" si="11"/>
        <v>0.9975</v>
      </c>
      <c r="N103" s="105">
        <f>N104</f>
        <v>94.962</v>
      </c>
      <c r="O103" s="100"/>
      <c r="P103" s="99"/>
      <c r="Q103" s="100">
        <f>Q104</f>
        <v>94.962</v>
      </c>
      <c r="R103" s="294"/>
      <c r="S103" s="339">
        <f t="shared" si="12"/>
        <v>0.9975</v>
      </c>
      <c r="T103" s="279"/>
      <c r="U103" s="279"/>
    </row>
    <row r="104" spans="1:21" ht="38.25" customHeight="1" thickBot="1">
      <c r="A104" s="20" t="s">
        <v>73</v>
      </c>
      <c r="B104" s="21" t="s">
        <v>29</v>
      </c>
      <c r="C104" s="112">
        <f>F104</f>
        <v>95.2</v>
      </c>
      <c r="D104" s="63"/>
      <c r="E104" s="63"/>
      <c r="F104" s="63">
        <v>95.2</v>
      </c>
      <c r="G104" s="74"/>
      <c r="H104" s="112">
        <f>K104</f>
        <v>94.962</v>
      </c>
      <c r="I104" s="63"/>
      <c r="J104" s="63"/>
      <c r="K104" s="63">
        <v>94.962</v>
      </c>
      <c r="L104" s="176"/>
      <c r="M104" s="349">
        <f t="shared" si="11"/>
        <v>0.9975</v>
      </c>
      <c r="N104" s="112">
        <f>Q104</f>
        <v>94.962</v>
      </c>
      <c r="O104" s="63"/>
      <c r="P104" s="63"/>
      <c r="Q104" s="63">
        <v>94.962</v>
      </c>
      <c r="R104" s="294"/>
      <c r="S104" s="349">
        <f t="shared" si="12"/>
        <v>0.9975</v>
      </c>
      <c r="T104" s="279"/>
      <c r="U104" s="279"/>
    </row>
    <row r="105" spans="1:21" ht="51.75" customHeight="1" thickBot="1">
      <c r="A105" s="25" t="s">
        <v>161</v>
      </c>
      <c r="B105" s="445" t="s">
        <v>259</v>
      </c>
      <c r="C105" s="237">
        <f>C106</f>
        <v>500</v>
      </c>
      <c r="D105" s="238"/>
      <c r="E105" s="243"/>
      <c r="F105" s="238">
        <f>F106</f>
        <v>500</v>
      </c>
      <c r="G105" s="78"/>
      <c r="H105" s="237">
        <f>H106</f>
        <v>0</v>
      </c>
      <c r="I105" s="238"/>
      <c r="J105" s="243"/>
      <c r="K105" s="238">
        <f>K106</f>
        <v>0</v>
      </c>
      <c r="L105" s="190"/>
      <c r="M105" s="331">
        <f t="shared" si="11"/>
        <v>0</v>
      </c>
      <c r="N105" s="237">
        <f>N106</f>
        <v>0</v>
      </c>
      <c r="O105" s="238"/>
      <c r="P105" s="243"/>
      <c r="Q105" s="238">
        <f>Q106</f>
        <v>0</v>
      </c>
      <c r="R105" s="190"/>
      <c r="S105" s="332">
        <f t="shared" si="12"/>
        <v>0</v>
      </c>
      <c r="T105" s="281"/>
      <c r="U105" s="281"/>
    </row>
    <row r="106" spans="1:21" ht="84" customHeight="1" thickBot="1">
      <c r="A106" s="77" t="s">
        <v>73</v>
      </c>
      <c r="B106" s="358" t="s">
        <v>220</v>
      </c>
      <c r="C106" s="244">
        <f>D106+E106+F106</f>
        <v>500</v>
      </c>
      <c r="D106" s="245"/>
      <c r="E106" s="245"/>
      <c r="F106" s="245">
        <v>500</v>
      </c>
      <c r="G106" s="107"/>
      <c r="H106" s="108">
        <v>0</v>
      </c>
      <c r="I106" s="106"/>
      <c r="J106" s="106"/>
      <c r="K106" s="106">
        <v>0</v>
      </c>
      <c r="L106" s="327"/>
      <c r="M106" s="349">
        <f aca="true" t="shared" si="13" ref="M106:M114">H106/C106</f>
        <v>0</v>
      </c>
      <c r="N106" s="108">
        <v>0</v>
      </c>
      <c r="O106" s="106"/>
      <c r="P106" s="106"/>
      <c r="Q106" s="106">
        <v>0</v>
      </c>
      <c r="R106" s="301"/>
      <c r="S106" s="349">
        <f aca="true" t="shared" si="14" ref="S106:S113">N106/C106</f>
        <v>0</v>
      </c>
      <c r="T106" s="278"/>
      <c r="U106" s="278"/>
    </row>
    <row r="107" spans="1:21" ht="66" customHeight="1" thickBot="1">
      <c r="A107" s="29" t="s">
        <v>70</v>
      </c>
      <c r="B107" s="448" t="s">
        <v>157</v>
      </c>
      <c r="C107" s="246">
        <f>C108+C109</f>
        <v>600</v>
      </c>
      <c r="D107" s="222"/>
      <c r="E107" s="247"/>
      <c r="F107" s="116">
        <f>F108+F109</f>
        <v>600</v>
      </c>
      <c r="G107" s="119"/>
      <c r="H107" s="51">
        <f>H108+H109</f>
        <v>153.248</v>
      </c>
      <c r="I107" s="168"/>
      <c r="J107" s="169"/>
      <c r="K107" s="52">
        <f>K108+K109</f>
        <v>153.248</v>
      </c>
      <c r="L107" s="169"/>
      <c r="M107" s="332">
        <f t="shared" si="13"/>
        <v>0.2554133333333333</v>
      </c>
      <c r="N107" s="51">
        <f>N108+N109</f>
        <v>153.248</v>
      </c>
      <c r="O107" s="168"/>
      <c r="P107" s="169"/>
      <c r="Q107" s="52">
        <f>Q108+Q109</f>
        <v>153.248</v>
      </c>
      <c r="R107" s="296"/>
      <c r="S107" s="332">
        <f t="shared" si="14"/>
        <v>0.2554133333333333</v>
      </c>
      <c r="T107" s="279"/>
      <c r="U107" s="279"/>
    </row>
    <row r="108" spans="1:21" ht="87" customHeight="1">
      <c r="A108" s="15" t="s">
        <v>73</v>
      </c>
      <c r="B108" s="24" t="s">
        <v>46</v>
      </c>
      <c r="C108" s="59">
        <f>D108+E108+F108</f>
        <v>500</v>
      </c>
      <c r="D108" s="55"/>
      <c r="E108" s="55"/>
      <c r="F108" s="55">
        <v>500</v>
      </c>
      <c r="G108" s="163"/>
      <c r="H108" s="335">
        <f>I108+J108+K108</f>
        <v>153.248</v>
      </c>
      <c r="I108" s="123"/>
      <c r="J108" s="123"/>
      <c r="K108" s="123">
        <v>153.248</v>
      </c>
      <c r="L108" s="158"/>
      <c r="M108" s="349">
        <f t="shared" si="13"/>
        <v>0.306496</v>
      </c>
      <c r="N108" s="59">
        <f>O108+P108+Q108</f>
        <v>153.248</v>
      </c>
      <c r="O108" s="55"/>
      <c r="P108" s="55"/>
      <c r="Q108" s="123">
        <v>153.248</v>
      </c>
      <c r="R108" s="297"/>
      <c r="S108" s="349">
        <f t="shared" si="14"/>
        <v>0.306496</v>
      </c>
      <c r="T108" s="279"/>
      <c r="U108" s="279"/>
    </row>
    <row r="109" spans="1:21" ht="49.5" customHeight="1" thickBot="1">
      <c r="A109" s="50" t="s">
        <v>52</v>
      </c>
      <c r="B109" s="87" t="s">
        <v>83</v>
      </c>
      <c r="C109" s="88">
        <f>D109+E109+F109</f>
        <v>100</v>
      </c>
      <c r="D109" s="72"/>
      <c r="E109" s="72"/>
      <c r="F109" s="72">
        <v>100</v>
      </c>
      <c r="G109" s="167"/>
      <c r="H109" s="88">
        <f>I109+J109+K109</f>
        <v>0</v>
      </c>
      <c r="I109" s="72"/>
      <c r="J109" s="72"/>
      <c r="K109" s="72">
        <v>0</v>
      </c>
      <c r="L109" s="329"/>
      <c r="M109" s="349">
        <f t="shared" si="13"/>
        <v>0</v>
      </c>
      <c r="N109" s="88">
        <f>O109+P109+Q109</f>
        <v>0</v>
      </c>
      <c r="O109" s="72"/>
      <c r="P109" s="72"/>
      <c r="Q109" s="72">
        <v>0</v>
      </c>
      <c r="R109" s="302"/>
      <c r="S109" s="349">
        <f t="shared" si="14"/>
        <v>0</v>
      </c>
      <c r="T109" s="279"/>
      <c r="U109" s="279"/>
    </row>
    <row r="110" spans="1:21" ht="58.5" customHeight="1" thickBot="1">
      <c r="A110" s="29" t="s">
        <v>57</v>
      </c>
      <c r="B110" s="445" t="s">
        <v>143</v>
      </c>
      <c r="C110" s="248">
        <f>C111+C114</f>
        <v>550</v>
      </c>
      <c r="D110" s="116"/>
      <c r="E110" s="116"/>
      <c r="F110" s="248">
        <f>F111+F114</f>
        <v>550</v>
      </c>
      <c r="G110" s="53"/>
      <c r="H110" s="51">
        <f>H111+H114</f>
        <v>520.95</v>
      </c>
      <c r="I110" s="52"/>
      <c r="J110" s="52"/>
      <c r="K110" s="197">
        <f>K111+K114</f>
        <v>520.95</v>
      </c>
      <c r="L110" s="115"/>
      <c r="M110" s="332">
        <f t="shared" si="13"/>
        <v>0.9471818181818182</v>
      </c>
      <c r="N110" s="51">
        <f>N111+N114</f>
        <v>520.95</v>
      </c>
      <c r="O110" s="52"/>
      <c r="P110" s="52"/>
      <c r="Q110" s="197">
        <f>Q111+Q114</f>
        <v>520.95</v>
      </c>
      <c r="R110" s="283"/>
      <c r="S110" s="332">
        <f t="shared" si="14"/>
        <v>0.9471818181818182</v>
      </c>
      <c r="T110" s="273"/>
      <c r="U110" s="273"/>
    </row>
    <row r="111" spans="1:21" ht="18" customHeight="1">
      <c r="A111" s="321" t="s">
        <v>263</v>
      </c>
      <c r="B111" s="485" t="s">
        <v>55</v>
      </c>
      <c r="C111" s="179">
        <f>C112</f>
        <v>50</v>
      </c>
      <c r="D111" s="181"/>
      <c r="E111" s="181"/>
      <c r="F111" s="181">
        <f>F112</f>
        <v>50</v>
      </c>
      <c r="G111" s="182"/>
      <c r="H111" s="521">
        <f>H112</f>
        <v>50</v>
      </c>
      <c r="I111" s="181"/>
      <c r="J111" s="181"/>
      <c r="K111" s="181">
        <f>K112</f>
        <v>50</v>
      </c>
      <c r="L111" s="180"/>
      <c r="M111" s="337">
        <f t="shared" si="13"/>
        <v>1</v>
      </c>
      <c r="N111" s="179">
        <f>N112</f>
        <v>50</v>
      </c>
      <c r="O111" s="181"/>
      <c r="P111" s="181"/>
      <c r="Q111" s="181">
        <f>Q112</f>
        <v>50</v>
      </c>
      <c r="R111" s="303"/>
      <c r="S111" s="339">
        <f t="shared" si="14"/>
        <v>1</v>
      </c>
      <c r="T111" s="273"/>
      <c r="U111" s="273"/>
    </row>
    <row r="112" spans="1:21" ht="15.75" customHeight="1">
      <c r="A112" s="83" t="s">
        <v>73</v>
      </c>
      <c r="B112" s="31" t="s">
        <v>113</v>
      </c>
      <c r="C112" s="156">
        <f>C113</f>
        <v>50</v>
      </c>
      <c r="D112" s="154"/>
      <c r="E112" s="154"/>
      <c r="F112" s="154">
        <f>F113</f>
        <v>50</v>
      </c>
      <c r="G112" s="165"/>
      <c r="H112" s="160">
        <f>H113</f>
        <v>50</v>
      </c>
      <c r="I112" s="154"/>
      <c r="J112" s="154"/>
      <c r="K112" s="154">
        <f>K113</f>
        <v>50</v>
      </c>
      <c r="L112" s="199"/>
      <c r="M112" s="349">
        <f t="shared" si="13"/>
        <v>1</v>
      </c>
      <c r="N112" s="156">
        <f>N113</f>
        <v>50</v>
      </c>
      <c r="O112" s="154"/>
      <c r="P112" s="154"/>
      <c r="Q112" s="154">
        <f>Q113</f>
        <v>50</v>
      </c>
      <c r="R112" s="304"/>
      <c r="S112" s="349">
        <f t="shared" si="14"/>
        <v>1</v>
      </c>
      <c r="T112" s="273"/>
      <c r="U112" s="273"/>
    </row>
    <row r="113" spans="1:21" ht="15" customHeight="1">
      <c r="A113" s="10" t="s">
        <v>74</v>
      </c>
      <c r="B113" s="23" t="s">
        <v>111</v>
      </c>
      <c r="C113" s="122">
        <f>F113</f>
        <v>50</v>
      </c>
      <c r="D113" s="183"/>
      <c r="E113" s="183"/>
      <c r="F113" s="114">
        <v>50</v>
      </c>
      <c r="G113" s="165"/>
      <c r="H113" s="200">
        <f>K113</f>
        <v>50</v>
      </c>
      <c r="I113" s="183"/>
      <c r="J113" s="183"/>
      <c r="K113" s="114">
        <v>50</v>
      </c>
      <c r="L113" s="199"/>
      <c r="M113" s="349">
        <f t="shared" si="13"/>
        <v>1</v>
      </c>
      <c r="N113" s="122">
        <f>Q113</f>
        <v>50</v>
      </c>
      <c r="O113" s="183"/>
      <c r="P113" s="183"/>
      <c r="Q113" s="114">
        <v>50</v>
      </c>
      <c r="R113" s="304"/>
      <c r="S113" s="349">
        <f t="shared" si="14"/>
        <v>1</v>
      </c>
      <c r="T113" s="273"/>
      <c r="U113" s="273"/>
    </row>
    <row r="114" spans="1:21" ht="39" customHeight="1">
      <c r="A114" s="83" t="s">
        <v>264</v>
      </c>
      <c r="B114" s="444" t="s">
        <v>102</v>
      </c>
      <c r="C114" s="184">
        <f>C115+C122+C128+C134+C138+C141+C144</f>
        <v>499.99999999999994</v>
      </c>
      <c r="D114" s="183"/>
      <c r="E114" s="183"/>
      <c r="F114" s="201">
        <f>F115+F122+F128+F134+F138+F141+F144</f>
        <v>499.99999999999994</v>
      </c>
      <c r="G114" s="165"/>
      <c r="H114" s="201">
        <f>H115+H122+H128+H134+H138+H141+H144</f>
        <v>470.95</v>
      </c>
      <c r="I114" s="183"/>
      <c r="J114" s="183"/>
      <c r="K114" s="201">
        <f>K115+K122+K128+K134+K138+K141+K144</f>
        <v>470.95</v>
      </c>
      <c r="L114" s="199"/>
      <c r="M114" s="339">
        <f t="shared" si="13"/>
        <v>0.9419000000000001</v>
      </c>
      <c r="N114" s="184">
        <f>N115+N122+N128+N134+N138+N141+N144</f>
        <v>470.95</v>
      </c>
      <c r="O114" s="183"/>
      <c r="P114" s="183"/>
      <c r="Q114" s="201">
        <f>Q115+Q122+Q128+Q134+Q138+Q141+Q144</f>
        <v>470.95</v>
      </c>
      <c r="R114" s="304"/>
      <c r="S114" s="339">
        <f>N114/C114</f>
        <v>0.9419000000000001</v>
      </c>
      <c r="T114" s="273"/>
      <c r="U114" s="273"/>
    </row>
    <row r="115" spans="1:21" ht="19.5" customHeight="1">
      <c r="A115" s="10" t="s">
        <v>73</v>
      </c>
      <c r="B115" s="31" t="s">
        <v>84</v>
      </c>
      <c r="C115" s="156">
        <f>C116+C117+C118+C119+C120+C121</f>
        <v>136.64999999999998</v>
      </c>
      <c r="D115" s="154"/>
      <c r="E115" s="157"/>
      <c r="F115" s="154">
        <f>F116+F117+F118+F119+F120+F121</f>
        <v>136.64999999999998</v>
      </c>
      <c r="G115" s="523"/>
      <c r="H115" s="160">
        <f>H116+H117+H118+H119+H120+H121</f>
        <v>136.45999999999998</v>
      </c>
      <c r="I115" s="154"/>
      <c r="J115" s="157"/>
      <c r="K115" s="154">
        <f>K116+K117+K118+K119+K120+K121</f>
        <v>136.45999999999998</v>
      </c>
      <c r="L115" s="157"/>
      <c r="M115" s="333">
        <f aca="true" t="shared" si="15" ref="M115:M146">H115/C115</f>
        <v>0.9986095865349432</v>
      </c>
      <c r="N115" s="160">
        <f>N116+N117+N118+N119+N120+N121</f>
        <v>136.45999999999998</v>
      </c>
      <c r="O115" s="154"/>
      <c r="P115" s="157"/>
      <c r="Q115" s="154">
        <f>Q116+Q117+Q118+Q119+Q120+Q121</f>
        <v>136.45999999999998</v>
      </c>
      <c r="R115" s="294"/>
      <c r="S115" s="333">
        <f>N115/C115</f>
        <v>0.9986095865349432</v>
      </c>
      <c r="T115" s="279"/>
      <c r="U115" s="279"/>
    </row>
    <row r="116" spans="1:21" ht="25.5" customHeight="1">
      <c r="A116" s="10" t="s">
        <v>74</v>
      </c>
      <c r="B116" s="23" t="s">
        <v>144</v>
      </c>
      <c r="C116" s="103">
        <f>D116+E116+F116</f>
        <v>39.52</v>
      </c>
      <c r="D116" s="114"/>
      <c r="E116" s="114"/>
      <c r="F116" s="114">
        <v>39.52</v>
      </c>
      <c r="G116" s="58"/>
      <c r="H116" s="126">
        <f>I116+J116+K116</f>
        <v>39.52</v>
      </c>
      <c r="I116" s="114"/>
      <c r="J116" s="114"/>
      <c r="K116" s="114">
        <v>39.52</v>
      </c>
      <c r="L116" s="159"/>
      <c r="M116" s="349">
        <f t="shared" si="15"/>
        <v>1</v>
      </c>
      <c r="N116" s="103">
        <f>O116+P116+Q116</f>
        <v>39.52</v>
      </c>
      <c r="O116" s="114"/>
      <c r="P116" s="114"/>
      <c r="Q116" s="114">
        <v>39.52</v>
      </c>
      <c r="R116" s="294"/>
      <c r="S116" s="349">
        <f aca="true" t="shared" si="16" ref="S116:S146">N116/C116</f>
        <v>1</v>
      </c>
      <c r="T116" s="279"/>
      <c r="U116" s="279"/>
    </row>
    <row r="117" spans="1:21" ht="17.25" customHeight="1">
      <c r="A117" s="10" t="s">
        <v>75</v>
      </c>
      <c r="B117" s="81" t="s">
        <v>145</v>
      </c>
      <c r="C117" s="103">
        <f>F117</f>
        <v>8.65</v>
      </c>
      <c r="D117" s="114"/>
      <c r="E117" s="114"/>
      <c r="F117" s="114">
        <v>8.65</v>
      </c>
      <c r="G117" s="58"/>
      <c r="H117" s="126">
        <f>I117+J117+K117</f>
        <v>8.65</v>
      </c>
      <c r="I117" s="114"/>
      <c r="J117" s="114"/>
      <c r="K117" s="114">
        <v>8.65</v>
      </c>
      <c r="L117" s="159"/>
      <c r="M117" s="349">
        <f t="shared" si="15"/>
        <v>1</v>
      </c>
      <c r="N117" s="103">
        <f>O117+P117+Q117</f>
        <v>8.65</v>
      </c>
      <c r="O117" s="114"/>
      <c r="P117" s="114"/>
      <c r="Q117" s="114">
        <v>8.65</v>
      </c>
      <c r="R117" s="294"/>
      <c r="S117" s="349">
        <f t="shared" si="16"/>
        <v>1</v>
      </c>
      <c r="T117" s="279"/>
      <c r="U117" s="279"/>
    </row>
    <row r="118" spans="1:21" ht="22.5" customHeight="1">
      <c r="A118" s="10" t="s">
        <v>53</v>
      </c>
      <c r="B118" s="81" t="s">
        <v>146</v>
      </c>
      <c r="C118" s="103">
        <f>F118</f>
        <v>38.77</v>
      </c>
      <c r="D118" s="114"/>
      <c r="E118" s="114"/>
      <c r="F118" s="114">
        <v>38.77</v>
      </c>
      <c r="G118" s="58"/>
      <c r="H118" s="126">
        <f>I118+J118+K118</f>
        <v>38.77</v>
      </c>
      <c r="I118" s="114"/>
      <c r="J118" s="114"/>
      <c r="K118" s="114">
        <v>38.77</v>
      </c>
      <c r="L118" s="159"/>
      <c r="M118" s="349">
        <f t="shared" si="15"/>
        <v>1</v>
      </c>
      <c r="N118" s="103">
        <f>O118+P118+Q118</f>
        <v>38.77</v>
      </c>
      <c r="O118" s="114"/>
      <c r="P118" s="114"/>
      <c r="Q118" s="114">
        <v>38.77</v>
      </c>
      <c r="R118" s="294"/>
      <c r="S118" s="349">
        <f t="shared" si="16"/>
        <v>1</v>
      </c>
      <c r="T118" s="279"/>
      <c r="U118" s="279"/>
    </row>
    <row r="119" spans="1:21" ht="25.5" customHeight="1">
      <c r="A119" s="10" t="s">
        <v>60</v>
      </c>
      <c r="B119" s="81" t="s">
        <v>147</v>
      </c>
      <c r="C119" s="103">
        <f>F119</f>
        <v>43.32</v>
      </c>
      <c r="D119" s="114"/>
      <c r="E119" s="114"/>
      <c r="F119" s="114">
        <v>43.32</v>
      </c>
      <c r="G119" s="58"/>
      <c r="H119" s="126">
        <f>I119+J119+K119</f>
        <v>43.32</v>
      </c>
      <c r="I119" s="114"/>
      <c r="J119" s="114"/>
      <c r="K119" s="114">
        <v>43.32</v>
      </c>
      <c r="L119" s="159"/>
      <c r="M119" s="349">
        <f t="shared" si="15"/>
        <v>1</v>
      </c>
      <c r="N119" s="103">
        <f>O119+P119+Q119</f>
        <v>43.32</v>
      </c>
      <c r="O119" s="114"/>
      <c r="P119" s="114"/>
      <c r="Q119" s="114">
        <v>43.32</v>
      </c>
      <c r="R119" s="294"/>
      <c r="S119" s="349">
        <f t="shared" si="16"/>
        <v>1</v>
      </c>
      <c r="T119" s="279"/>
      <c r="U119" s="279"/>
    </row>
    <row r="120" spans="1:21" ht="24" customHeight="1">
      <c r="A120" s="10" t="s">
        <v>79</v>
      </c>
      <c r="B120" s="81" t="s">
        <v>148</v>
      </c>
      <c r="C120" s="103">
        <f>F120</f>
        <v>0.95</v>
      </c>
      <c r="D120" s="114"/>
      <c r="E120" s="114"/>
      <c r="F120" s="114">
        <v>0.95</v>
      </c>
      <c r="G120" s="58"/>
      <c r="H120" s="126">
        <f>I120+J120+K120</f>
        <v>0.76</v>
      </c>
      <c r="I120" s="114"/>
      <c r="J120" s="114"/>
      <c r="K120" s="114">
        <v>0.76</v>
      </c>
      <c r="L120" s="159"/>
      <c r="M120" s="349">
        <f t="shared" si="15"/>
        <v>0.8</v>
      </c>
      <c r="N120" s="103">
        <f>O120+P120+Q120</f>
        <v>0.76</v>
      </c>
      <c r="O120" s="114"/>
      <c r="P120" s="114"/>
      <c r="Q120" s="114">
        <v>0.76</v>
      </c>
      <c r="R120" s="294"/>
      <c r="S120" s="349">
        <f t="shared" si="16"/>
        <v>0.8</v>
      </c>
      <c r="T120" s="279"/>
      <c r="U120" s="279"/>
    </row>
    <row r="121" spans="1:21" ht="24" customHeight="1">
      <c r="A121" s="10" t="s">
        <v>103</v>
      </c>
      <c r="B121" s="82" t="s">
        <v>350</v>
      </c>
      <c r="C121" s="103">
        <f>F121</f>
        <v>5.44</v>
      </c>
      <c r="D121" s="114"/>
      <c r="E121" s="159"/>
      <c r="F121" s="114">
        <v>5.44</v>
      </c>
      <c r="G121" s="58"/>
      <c r="H121" s="126">
        <f>K121</f>
        <v>5.44</v>
      </c>
      <c r="I121" s="114"/>
      <c r="J121" s="159"/>
      <c r="K121" s="114">
        <v>5.44</v>
      </c>
      <c r="L121" s="159"/>
      <c r="M121" s="349">
        <f t="shared" si="15"/>
        <v>1</v>
      </c>
      <c r="N121" s="103">
        <f>Q121</f>
        <v>5.44</v>
      </c>
      <c r="O121" s="114"/>
      <c r="P121" s="159"/>
      <c r="Q121" s="114">
        <v>5.44</v>
      </c>
      <c r="R121" s="294"/>
      <c r="S121" s="349">
        <f t="shared" si="16"/>
        <v>1</v>
      </c>
      <c r="T121" s="279"/>
      <c r="U121" s="279"/>
    </row>
    <row r="122" spans="1:21" ht="15" customHeight="1">
      <c r="A122" s="10" t="s">
        <v>52</v>
      </c>
      <c r="B122" s="31" t="s">
        <v>85</v>
      </c>
      <c r="C122" s="156">
        <f>C123+C124+C125+C126+C127</f>
        <v>162.26999999999998</v>
      </c>
      <c r="D122" s="154"/>
      <c r="E122" s="157"/>
      <c r="F122" s="154">
        <f>F123+F124+F125+F126+F127</f>
        <v>162.26999999999998</v>
      </c>
      <c r="G122" s="58"/>
      <c r="H122" s="160">
        <f>H123+H124+H125+H126+H127</f>
        <v>146.27</v>
      </c>
      <c r="I122" s="154"/>
      <c r="J122" s="157"/>
      <c r="K122" s="154">
        <f>K123+K124+K125+K126+K127</f>
        <v>146.27</v>
      </c>
      <c r="L122" s="157"/>
      <c r="M122" s="333">
        <f t="shared" si="15"/>
        <v>0.9013989030627967</v>
      </c>
      <c r="N122" s="156">
        <f>N123+N124+N125+N126+N127</f>
        <v>146.27</v>
      </c>
      <c r="O122" s="154"/>
      <c r="P122" s="157"/>
      <c r="Q122" s="154">
        <f>Q123+Q124+Q125+Q126+Q127</f>
        <v>146.27</v>
      </c>
      <c r="R122" s="294"/>
      <c r="S122" s="333">
        <f t="shared" si="16"/>
        <v>0.9013989030627967</v>
      </c>
      <c r="T122" s="279"/>
      <c r="U122" s="279"/>
    </row>
    <row r="123" spans="1:21" ht="26.25" customHeight="1">
      <c r="A123" s="10" t="s">
        <v>64</v>
      </c>
      <c r="B123" s="23" t="s">
        <v>144</v>
      </c>
      <c r="C123" s="122">
        <f>F123</f>
        <v>73.39</v>
      </c>
      <c r="D123" s="114"/>
      <c r="E123" s="114"/>
      <c r="F123" s="114">
        <v>73.39</v>
      </c>
      <c r="G123" s="58"/>
      <c r="H123" s="126">
        <f>I123+J123+K123</f>
        <v>73.39</v>
      </c>
      <c r="I123" s="154"/>
      <c r="J123" s="154"/>
      <c r="K123" s="114">
        <v>73.39</v>
      </c>
      <c r="L123" s="157"/>
      <c r="M123" s="349">
        <f t="shared" si="15"/>
        <v>1</v>
      </c>
      <c r="N123" s="103">
        <f>O123+P123+Q123</f>
        <v>73.39</v>
      </c>
      <c r="O123" s="154"/>
      <c r="P123" s="154"/>
      <c r="Q123" s="114">
        <v>73.39</v>
      </c>
      <c r="R123" s="294"/>
      <c r="S123" s="349">
        <f t="shared" si="16"/>
        <v>1</v>
      </c>
      <c r="T123" s="279"/>
      <c r="U123" s="279"/>
    </row>
    <row r="124" spans="1:21" ht="14.25" customHeight="1">
      <c r="A124" s="10" t="s">
        <v>54</v>
      </c>
      <c r="B124" s="81" t="s">
        <v>145</v>
      </c>
      <c r="C124" s="122">
        <f>F124</f>
        <v>8.65</v>
      </c>
      <c r="D124" s="114"/>
      <c r="E124" s="114"/>
      <c r="F124" s="114">
        <v>8.65</v>
      </c>
      <c r="G124" s="58"/>
      <c r="H124" s="126">
        <f>I124+J124+K124</f>
        <v>8.65</v>
      </c>
      <c r="I124" s="154"/>
      <c r="J124" s="154"/>
      <c r="K124" s="114">
        <v>8.65</v>
      </c>
      <c r="L124" s="157"/>
      <c r="M124" s="349">
        <f t="shared" si="15"/>
        <v>1</v>
      </c>
      <c r="N124" s="103">
        <f>O124+P124+Q124</f>
        <v>8.65</v>
      </c>
      <c r="O124" s="154"/>
      <c r="P124" s="154"/>
      <c r="Q124" s="114">
        <v>8.65</v>
      </c>
      <c r="R124" s="294"/>
      <c r="S124" s="349">
        <f t="shared" si="16"/>
        <v>1</v>
      </c>
      <c r="T124" s="279"/>
      <c r="U124" s="279"/>
    </row>
    <row r="125" spans="1:21" ht="24" customHeight="1">
      <c r="A125" s="10" t="s">
        <v>108</v>
      </c>
      <c r="B125" s="81" t="s">
        <v>146</v>
      </c>
      <c r="C125" s="122">
        <f>F125</f>
        <v>38.77</v>
      </c>
      <c r="D125" s="114"/>
      <c r="E125" s="114"/>
      <c r="F125" s="114">
        <v>38.77</v>
      </c>
      <c r="G125" s="58"/>
      <c r="H125" s="126">
        <f>I125+J125+K125</f>
        <v>38.77</v>
      </c>
      <c r="I125" s="154"/>
      <c r="J125" s="154"/>
      <c r="K125" s="114">
        <v>38.77</v>
      </c>
      <c r="L125" s="157"/>
      <c r="M125" s="349">
        <f t="shared" si="15"/>
        <v>1</v>
      </c>
      <c r="N125" s="103">
        <f>O125+P125+Q125</f>
        <v>38.77</v>
      </c>
      <c r="O125" s="154"/>
      <c r="P125" s="154"/>
      <c r="Q125" s="114">
        <v>38.77</v>
      </c>
      <c r="R125" s="294"/>
      <c r="S125" s="349">
        <f t="shared" si="16"/>
        <v>1</v>
      </c>
      <c r="T125" s="279"/>
      <c r="U125" s="279"/>
    </row>
    <row r="126" spans="1:21" ht="24" customHeight="1">
      <c r="A126" s="10" t="s">
        <v>109</v>
      </c>
      <c r="B126" s="81" t="s">
        <v>147</v>
      </c>
      <c r="C126" s="122">
        <f>F126</f>
        <v>40.51</v>
      </c>
      <c r="D126" s="114"/>
      <c r="E126" s="114"/>
      <c r="F126" s="114">
        <v>40.51</v>
      </c>
      <c r="G126" s="58"/>
      <c r="H126" s="126">
        <f>I126+J126+K126</f>
        <v>25.46</v>
      </c>
      <c r="I126" s="154"/>
      <c r="J126" s="154"/>
      <c r="K126" s="114">
        <v>25.46</v>
      </c>
      <c r="L126" s="157"/>
      <c r="M126" s="349">
        <f t="shared" si="15"/>
        <v>0.6284867933843495</v>
      </c>
      <c r="N126" s="103">
        <f>O126+P126+Q126</f>
        <v>25.46</v>
      </c>
      <c r="O126" s="154"/>
      <c r="P126" s="154"/>
      <c r="Q126" s="114">
        <v>25.46</v>
      </c>
      <c r="R126" s="294"/>
      <c r="S126" s="349">
        <f t="shared" si="16"/>
        <v>0.6284867933843495</v>
      </c>
      <c r="T126" s="279"/>
      <c r="U126" s="279"/>
    </row>
    <row r="127" spans="1:21" ht="24" customHeight="1">
      <c r="A127" s="10" t="s">
        <v>149</v>
      </c>
      <c r="B127" s="82" t="s">
        <v>148</v>
      </c>
      <c r="C127" s="122">
        <f>F127</f>
        <v>0.95</v>
      </c>
      <c r="D127" s="114"/>
      <c r="E127" s="114"/>
      <c r="F127" s="114">
        <v>0.95</v>
      </c>
      <c r="G127" s="58"/>
      <c r="H127" s="126">
        <f>I127+J127+K127</f>
        <v>0</v>
      </c>
      <c r="I127" s="154"/>
      <c r="J127" s="154"/>
      <c r="K127" s="114">
        <v>0</v>
      </c>
      <c r="L127" s="157"/>
      <c r="M127" s="349">
        <f t="shared" si="15"/>
        <v>0</v>
      </c>
      <c r="N127" s="103">
        <f>O127+P127+Q127</f>
        <v>0</v>
      </c>
      <c r="O127" s="154"/>
      <c r="P127" s="154"/>
      <c r="Q127" s="114">
        <v>0</v>
      </c>
      <c r="R127" s="294"/>
      <c r="S127" s="349">
        <f t="shared" si="16"/>
        <v>0</v>
      </c>
      <c r="T127" s="279"/>
      <c r="U127" s="279"/>
    </row>
    <row r="128" spans="1:21" ht="14.25" customHeight="1">
      <c r="A128" s="10" t="s">
        <v>71</v>
      </c>
      <c r="B128" s="31" t="s">
        <v>150</v>
      </c>
      <c r="C128" s="156">
        <f>C129+C130+C131+C132+C133</f>
        <v>145.11999999999998</v>
      </c>
      <c r="D128" s="114"/>
      <c r="E128" s="159"/>
      <c r="F128" s="154">
        <f>F129+F130+F131+F132+F133</f>
        <v>145.11999999999998</v>
      </c>
      <c r="G128" s="58"/>
      <c r="H128" s="160">
        <f>H129+H130+H131+H132+H133</f>
        <v>144.92999999999998</v>
      </c>
      <c r="I128" s="114"/>
      <c r="J128" s="159"/>
      <c r="K128" s="154">
        <f>K129+K130+K131+K132+K133</f>
        <v>144.92999999999998</v>
      </c>
      <c r="L128" s="157"/>
      <c r="M128" s="333">
        <f t="shared" si="15"/>
        <v>0.9986907386990077</v>
      </c>
      <c r="N128" s="156">
        <f>N129+N130+N131+N132+N133</f>
        <v>144.92999999999998</v>
      </c>
      <c r="O128" s="114"/>
      <c r="P128" s="159"/>
      <c r="Q128" s="154">
        <f>Q129+Q130+Q131+Q132+Q133</f>
        <v>144.92999999999998</v>
      </c>
      <c r="R128" s="294"/>
      <c r="S128" s="333">
        <f t="shared" si="16"/>
        <v>0.9986907386990077</v>
      </c>
      <c r="T128" s="279"/>
      <c r="U128" s="279"/>
    </row>
    <row r="129" spans="1:21" ht="26.25" customHeight="1">
      <c r="A129" s="10" t="s">
        <v>58</v>
      </c>
      <c r="B129" s="23" t="s">
        <v>144</v>
      </c>
      <c r="C129" s="103">
        <f>D129+E129+F129</f>
        <v>53.42</v>
      </c>
      <c r="D129" s="154"/>
      <c r="E129" s="154"/>
      <c r="F129" s="114">
        <v>53.42</v>
      </c>
      <c r="G129" s="58"/>
      <c r="H129" s="126">
        <f>I129+J129+K129</f>
        <v>53.42</v>
      </c>
      <c r="I129" s="154"/>
      <c r="J129" s="154"/>
      <c r="K129" s="114">
        <v>53.42</v>
      </c>
      <c r="L129" s="157"/>
      <c r="M129" s="349">
        <f t="shared" si="15"/>
        <v>1</v>
      </c>
      <c r="N129" s="103">
        <f>O129+P129+Q129</f>
        <v>53.42</v>
      </c>
      <c r="O129" s="154"/>
      <c r="P129" s="154"/>
      <c r="Q129" s="114">
        <v>53.42</v>
      </c>
      <c r="R129" s="294"/>
      <c r="S129" s="349">
        <f t="shared" si="16"/>
        <v>1</v>
      </c>
      <c r="T129" s="279"/>
      <c r="U129" s="279"/>
    </row>
    <row r="130" spans="1:21" ht="14.25" customHeight="1">
      <c r="A130" s="10" t="s">
        <v>88</v>
      </c>
      <c r="B130" s="81" t="s">
        <v>145</v>
      </c>
      <c r="C130" s="103">
        <f>D130+E130+F130</f>
        <v>8.66</v>
      </c>
      <c r="D130" s="114"/>
      <c r="E130" s="114"/>
      <c r="F130" s="114">
        <v>8.66</v>
      </c>
      <c r="G130" s="58"/>
      <c r="H130" s="126">
        <f>I130+J130+K130</f>
        <v>8.66</v>
      </c>
      <c r="I130" s="114"/>
      <c r="J130" s="114"/>
      <c r="K130" s="114">
        <v>8.66</v>
      </c>
      <c r="L130" s="159"/>
      <c r="M130" s="349">
        <f t="shared" si="15"/>
        <v>1</v>
      </c>
      <c r="N130" s="103">
        <f>O130+P130+Q130</f>
        <v>8.66</v>
      </c>
      <c r="O130" s="114"/>
      <c r="P130" s="114"/>
      <c r="Q130" s="114">
        <v>8.66</v>
      </c>
      <c r="R130" s="294"/>
      <c r="S130" s="349">
        <f t="shared" si="16"/>
        <v>1</v>
      </c>
      <c r="T130" s="279"/>
      <c r="U130" s="279"/>
    </row>
    <row r="131" spans="1:21" ht="24" customHeight="1">
      <c r="A131" s="10" t="s">
        <v>89</v>
      </c>
      <c r="B131" s="81" t="s">
        <v>146</v>
      </c>
      <c r="C131" s="103">
        <f>F131</f>
        <v>38.77</v>
      </c>
      <c r="D131" s="114"/>
      <c r="E131" s="114"/>
      <c r="F131" s="114">
        <v>38.77</v>
      </c>
      <c r="G131" s="58"/>
      <c r="H131" s="263">
        <f>I131+J131+K131</f>
        <v>38.77</v>
      </c>
      <c r="I131" s="130"/>
      <c r="J131" s="130"/>
      <c r="K131" s="114">
        <v>38.77</v>
      </c>
      <c r="L131" s="159"/>
      <c r="M131" s="349">
        <f t="shared" si="15"/>
        <v>1</v>
      </c>
      <c r="N131" s="59">
        <f>O131+P131+Q131</f>
        <v>38.77</v>
      </c>
      <c r="O131" s="130"/>
      <c r="P131" s="130"/>
      <c r="Q131" s="114">
        <v>38.77</v>
      </c>
      <c r="R131" s="294"/>
      <c r="S131" s="349">
        <f t="shared" si="16"/>
        <v>1</v>
      </c>
      <c r="T131" s="279"/>
      <c r="U131" s="279"/>
    </row>
    <row r="132" spans="1:21" ht="26.25" customHeight="1">
      <c r="A132" s="10" t="s">
        <v>90</v>
      </c>
      <c r="B132" s="81" t="s">
        <v>147</v>
      </c>
      <c r="C132" s="103">
        <f>F132</f>
        <v>43.32</v>
      </c>
      <c r="D132" s="114"/>
      <c r="E132" s="114"/>
      <c r="F132" s="114">
        <v>43.32</v>
      </c>
      <c r="G132" s="58"/>
      <c r="H132" s="263">
        <f>I132+J132+K132</f>
        <v>43.32</v>
      </c>
      <c r="I132" s="130"/>
      <c r="J132" s="130"/>
      <c r="K132" s="114">
        <v>43.32</v>
      </c>
      <c r="L132" s="159"/>
      <c r="M132" s="349">
        <f t="shared" si="15"/>
        <v>1</v>
      </c>
      <c r="N132" s="59">
        <f>O132+P132+Q132</f>
        <v>43.32</v>
      </c>
      <c r="O132" s="130"/>
      <c r="P132" s="130"/>
      <c r="Q132" s="114">
        <v>43.32</v>
      </c>
      <c r="R132" s="294"/>
      <c r="S132" s="349">
        <f t="shared" si="16"/>
        <v>1</v>
      </c>
      <c r="T132" s="279"/>
      <c r="U132" s="279"/>
    </row>
    <row r="133" spans="1:21" ht="24.75" customHeight="1">
      <c r="A133" s="10" t="s">
        <v>151</v>
      </c>
      <c r="B133" s="82" t="s">
        <v>148</v>
      </c>
      <c r="C133" s="103">
        <f>F133</f>
        <v>0.95</v>
      </c>
      <c r="D133" s="114"/>
      <c r="E133" s="114"/>
      <c r="F133" s="114">
        <v>0.95</v>
      </c>
      <c r="G133" s="58"/>
      <c r="H133" s="263">
        <f>I133+J133+K133</f>
        <v>0.76</v>
      </c>
      <c r="I133" s="130"/>
      <c r="J133" s="130"/>
      <c r="K133" s="130">
        <v>0.76</v>
      </c>
      <c r="L133" s="159"/>
      <c r="M133" s="349">
        <f t="shared" si="15"/>
        <v>0.8</v>
      </c>
      <c r="N133" s="59">
        <f>O133+P133+Q133</f>
        <v>0.76</v>
      </c>
      <c r="O133" s="130"/>
      <c r="P133" s="130"/>
      <c r="Q133" s="130">
        <v>0.76</v>
      </c>
      <c r="R133" s="294"/>
      <c r="S133" s="349">
        <f t="shared" si="16"/>
        <v>0.8</v>
      </c>
      <c r="T133" s="279"/>
      <c r="U133" s="279"/>
    </row>
    <row r="134" spans="1:21" ht="25.5" customHeight="1">
      <c r="A134" s="10" t="s">
        <v>62</v>
      </c>
      <c r="B134" s="31" t="s">
        <v>152</v>
      </c>
      <c r="C134" s="177">
        <f>C135+C136+C137</f>
        <v>21.26</v>
      </c>
      <c r="D134" s="154"/>
      <c r="E134" s="157"/>
      <c r="F134" s="172">
        <f>F135+F136+F137</f>
        <v>21.26</v>
      </c>
      <c r="G134" s="58"/>
      <c r="H134" s="161">
        <f>H135+H136+H137</f>
        <v>16.86</v>
      </c>
      <c r="I134" s="154"/>
      <c r="J134" s="157"/>
      <c r="K134" s="172">
        <f>K135+K136+K137</f>
        <v>16.86</v>
      </c>
      <c r="L134" s="159"/>
      <c r="M134" s="333">
        <f t="shared" si="15"/>
        <v>0.7930385700846659</v>
      </c>
      <c r="N134" s="161">
        <f>N135+N136+N137</f>
        <v>16.86</v>
      </c>
      <c r="O134" s="154"/>
      <c r="P134" s="157"/>
      <c r="Q134" s="172">
        <f>Q135+Q136+Q137</f>
        <v>16.86</v>
      </c>
      <c r="R134" s="294"/>
      <c r="S134" s="333">
        <f t="shared" si="16"/>
        <v>0.7930385700846659</v>
      </c>
      <c r="T134" s="279"/>
      <c r="U134" s="279"/>
    </row>
    <row r="135" spans="1:21" ht="25.5" customHeight="1">
      <c r="A135" s="10" t="s">
        <v>59</v>
      </c>
      <c r="B135" s="23" t="s">
        <v>144</v>
      </c>
      <c r="C135" s="103">
        <f>F135</f>
        <v>10.09</v>
      </c>
      <c r="D135" s="114"/>
      <c r="E135" s="114"/>
      <c r="F135" s="114">
        <v>10.09</v>
      </c>
      <c r="G135" s="58"/>
      <c r="H135" s="263">
        <f>I135+J135+K135</f>
        <v>10.09</v>
      </c>
      <c r="I135" s="130"/>
      <c r="J135" s="130"/>
      <c r="K135" s="114">
        <v>10.09</v>
      </c>
      <c r="L135" s="159"/>
      <c r="M135" s="349">
        <f t="shared" si="15"/>
        <v>1</v>
      </c>
      <c r="N135" s="59">
        <f>O135+P135+Q135</f>
        <v>10.09</v>
      </c>
      <c r="O135" s="130"/>
      <c r="P135" s="130"/>
      <c r="Q135" s="114">
        <v>10.09</v>
      </c>
      <c r="R135" s="294"/>
      <c r="S135" s="349">
        <f t="shared" si="16"/>
        <v>1</v>
      </c>
      <c r="T135" s="279"/>
      <c r="U135" s="279"/>
    </row>
    <row r="136" spans="1:21" ht="24.75" customHeight="1">
      <c r="A136" s="10" t="s">
        <v>81</v>
      </c>
      <c r="B136" s="81" t="s">
        <v>146</v>
      </c>
      <c r="C136" s="103">
        <f>F136</f>
        <v>5.73</v>
      </c>
      <c r="D136" s="114"/>
      <c r="E136" s="114"/>
      <c r="F136" s="114">
        <v>5.73</v>
      </c>
      <c r="G136" s="58"/>
      <c r="H136" s="263">
        <f>I136+J136+K136</f>
        <v>5.73</v>
      </c>
      <c r="I136" s="130"/>
      <c r="J136" s="130"/>
      <c r="K136" s="114">
        <v>5.73</v>
      </c>
      <c r="L136" s="159"/>
      <c r="M136" s="349">
        <f t="shared" si="15"/>
        <v>1</v>
      </c>
      <c r="N136" s="59">
        <f>O136+P136+Q136</f>
        <v>5.73</v>
      </c>
      <c r="O136" s="130"/>
      <c r="P136" s="130"/>
      <c r="Q136" s="114">
        <v>5.73</v>
      </c>
      <c r="R136" s="294"/>
      <c r="S136" s="349">
        <f t="shared" si="16"/>
        <v>1</v>
      </c>
      <c r="T136" s="279"/>
      <c r="U136" s="279"/>
    </row>
    <row r="137" spans="1:21" ht="24.75" customHeight="1">
      <c r="A137" s="10" t="s">
        <v>322</v>
      </c>
      <c r="B137" s="82" t="s">
        <v>350</v>
      </c>
      <c r="C137" s="103">
        <f>F137</f>
        <v>5.44</v>
      </c>
      <c r="D137" s="114"/>
      <c r="E137" s="159"/>
      <c r="F137" s="114">
        <v>5.44</v>
      </c>
      <c r="G137" s="58"/>
      <c r="H137" s="263">
        <f>I137+J137+K137</f>
        <v>1.04</v>
      </c>
      <c r="I137" s="130"/>
      <c r="J137" s="307"/>
      <c r="K137" s="114">
        <v>1.04</v>
      </c>
      <c r="L137" s="159"/>
      <c r="M137" s="349">
        <f t="shared" si="15"/>
        <v>0.19117647058823528</v>
      </c>
      <c r="N137" s="59">
        <f>Q137</f>
        <v>1.04</v>
      </c>
      <c r="O137" s="130"/>
      <c r="P137" s="307"/>
      <c r="Q137" s="114">
        <v>1.04</v>
      </c>
      <c r="R137" s="294"/>
      <c r="S137" s="349">
        <f t="shared" si="16"/>
        <v>0.19117647058823528</v>
      </c>
      <c r="T137" s="279"/>
      <c r="U137" s="279"/>
    </row>
    <row r="138" spans="1:21" ht="23.25" customHeight="1">
      <c r="A138" s="10" t="s">
        <v>63</v>
      </c>
      <c r="B138" s="31" t="s">
        <v>153</v>
      </c>
      <c r="C138" s="177">
        <f>C139+C140</f>
        <v>10.07</v>
      </c>
      <c r="D138" s="114"/>
      <c r="E138" s="159"/>
      <c r="F138" s="172">
        <f>F139+F140</f>
        <v>10.07</v>
      </c>
      <c r="G138" s="58"/>
      <c r="H138" s="161">
        <f>H139+H140</f>
        <v>9.33</v>
      </c>
      <c r="I138" s="114"/>
      <c r="J138" s="159"/>
      <c r="K138" s="172">
        <f>K139+K140</f>
        <v>9.33</v>
      </c>
      <c r="L138" s="159"/>
      <c r="M138" s="352">
        <f t="shared" si="15"/>
        <v>0.926514399205561</v>
      </c>
      <c r="N138" s="177">
        <f>N139+N140</f>
        <v>9.33</v>
      </c>
      <c r="O138" s="114"/>
      <c r="P138" s="159"/>
      <c r="Q138" s="172">
        <f>Q139+Q140</f>
        <v>9.33</v>
      </c>
      <c r="R138" s="294"/>
      <c r="S138" s="352">
        <f t="shared" si="16"/>
        <v>0.926514399205561</v>
      </c>
      <c r="T138" s="279"/>
      <c r="U138" s="279"/>
    </row>
    <row r="139" spans="1:21" ht="25.5" customHeight="1">
      <c r="A139" s="10" t="s">
        <v>80</v>
      </c>
      <c r="B139" s="23" t="s">
        <v>144</v>
      </c>
      <c r="C139" s="103">
        <f>F139</f>
        <v>4.34</v>
      </c>
      <c r="D139" s="114"/>
      <c r="E139" s="114"/>
      <c r="F139" s="114">
        <v>4.34</v>
      </c>
      <c r="G139" s="58"/>
      <c r="H139" s="263">
        <f>I139+J139+K139</f>
        <v>3.6</v>
      </c>
      <c r="I139" s="130"/>
      <c r="J139" s="130"/>
      <c r="K139" s="130">
        <v>3.6</v>
      </c>
      <c r="L139" s="159"/>
      <c r="M139" s="350">
        <f t="shared" si="15"/>
        <v>0.8294930875576038</v>
      </c>
      <c r="N139" s="59">
        <f>O139+P139+Q139</f>
        <v>3.6</v>
      </c>
      <c r="O139" s="130"/>
      <c r="P139" s="130"/>
      <c r="Q139" s="130">
        <v>3.6</v>
      </c>
      <c r="R139" s="294"/>
      <c r="S139" s="350">
        <f t="shared" si="16"/>
        <v>0.8294930875576038</v>
      </c>
      <c r="T139" s="279"/>
      <c r="U139" s="279"/>
    </row>
    <row r="140" spans="1:21" ht="22.5" customHeight="1">
      <c r="A140" s="10" t="s">
        <v>107</v>
      </c>
      <c r="B140" s="81" t="s">
        <v>146</v>
      </c>
      <c r="C140" s="103">
        <f>F140</f>
        <v>5.73</v>
      </c>
      <c r="D140" s="114"/>
      <c r="E140" s="114"/>
      <c r="F140" s="114">
        <v>5.73</v>
      </c>
      <c r="G140" s="58"/>
      <c r="H140" s="263">
        <f>I140+J140+K140</f>
        <v>5.73</v>
      </c>
      <c r="I140" s="130"/>
      <c r="J140" s="130"/>
      <c r="K140" s="114">
        <v>5.73</v>
      </c>
      <c r="L140" s="159"/>
      <c r="M140" s="349">
        <f t="shared" si="15"/>
        <v>1</v>
      </c>
      <c r="N140" s="59">
        <f>O140+P140+Q140</f>
        <v>5.73</v>
      </c>
      <c r="O140" s="130"/>
      <c r="P140" s="130"/>
      <c r="Q140" s="114">
        <v>5.73</v>
      </c>
      <c r="R140" s="294"/>
      <c r="S140" s="349">
        <f t="shared" si="16"/>
        <v>1</v>
      </c>
      <c r="T140" s="279"/>
      <c r="U140" s="279"/>
    </row>
    <row r="141" spans="1:21" ht="22.5" customHeight="1">
      <c r="A141" s="10" t="s">
        <v>72</v>
      </c>
      <c r="B141" s="31" t="s">
        <v>154</v>
      </c>
      <c r="C141" s="177">
        <f>C142+C143</f>
        <v>15.57</v>
      </c>
      <c r="D141" s="114"/>
      <c r="E141" s="159"/>
      <c r="F141" s="172">
        <f>F142+F143</f>
        <v>15.57</v>
      </c>
      <c r="G141" s="58"/>
      <c r="H141" s="161">
        <f>H142+H143</f>
        <v>11.25</v>
      </c>
      <c r="I141" s="114"/>
      <c r="J141" s="159"/>
      <c r="K141" s="172">
        <f>K142+K143</f>
        <v>11.25</v>
      </c>
      <c r="L141" s="159"/>
      <c r="M141" s="333">
        <f t="shared" si="15"/>
        <v>0.7225433526011561</v>
      </c>
      <c r="N141" s="177">
        <f>N142+N143</f>
        <v>11.25</v>
      </c>
      <c r="O141" s="114"/>
      <c r="P141" s="159"/>
      <c r="Q141" s="172">
        <f>Q142+Q143</f>
        <v>11.25</v>
      </c>
      <c r="R141" s="294"/>
      <c r="S141" s="333">
        <f t="shared" si="16"/>
        <v>0.7225433526011561</v>
      </c>
      <c r="T141" s="279"/>
      <c r="U141" s="279"/>
    </row>
    <row r="142" spans="1:21" ht="25.5" customHeight="1">
      <c r="A142" s="10" t="s">
        <v>44</v>
      </c>
      <c r="B142" s="23" t="s">
        <v>144</v>
      </c>
      <c r="C142" s="103">
        <f>F142</f>
        <v>4.11</v>
      </c>
      <c r="D142" s="114"/>
      <c r="E142" s="114"/>
      <c r="F142" s="114">
        <v>4.11</v>
      </c>
      <c r="G142" s="58"/>
      <c r="H142" s="263">
        <f>I142+J142+K142</f>
        <v>0</v>
      </c>
      <c r="I142" s="130"/>
      <c r="J142" s="130"/>
      <c r="K142" s="130">
        <f>L142+N142+O142</f>
        <v>0</v>
      </c>
      <c r="L142" s="159"/>
      <c r="M142" s="349">
        <f t="shared" si="15"/>
        <v>0</v>
      </c>
      <c r="N142" s="59">
        <f>O142+P142+Q142</f>
        <v>0</v>
      </c>
      <c r="O142" s="130"/>
      <c r="P142" s="130"/>
      <c r="Q142" s="130">
        <f>R142+V142+W142</f>
        <v>0</v>
      </c>
      <c r="R142" s="294"/>
      <c r="S142" s="349">
        <f t="shared" si="16"/>
        <v>0</v>
      </c>
      <c r="T142" s="279"/>
      <c r="U142" s="279"/>
    </row>
    <row r="143" spans="1:21" ht="23.25" customHeight="1">
      <c r="A143" s="10" t="s">
        <v>91</v>
      </c>
      <c r="B143" s="81" t="s">
        <v>146</v>
      </c>
      <c r="C143" s="103">
        <f>F143</f>
        <v>11.46</v>
      </c>
      <c r="D143" s="114"/>
      <c r="E143" s="159"/>
      <c r="F143" s="114">
        <v>11.46</v>
      </c>
      <c r="G143" s="58"/>
      <c r="H143" s="263">
        <f>I143+J143+K143</f>
        <v>11.25</v>
      </c>
      <c r="I143" s="130"/>
      <c r="J143" s="130"/>
      <c r="K143" s="130">
        <v>11.25</v>
      </c>
      <c r="L143" s="159"/>
      <c r="M143" s="349">
        <f t="shared" si="15"/>
        <v>0.981675392670157</v>
      </c>
      <c r="N143" s="59">
        <f>O143+P143+Q143</f>
        <v>11.25</v>
      </c>
      <c r="O143" s="130"/>
      <c r="P143" s="130"/>
      <c r="Q143" s="130">
        <v>11.25</v>
      </c>
      <c r="R143" s="294"/>
      <c r="S143" s="349">
        <f t="shared" si="16"/>
        <v>0.981675392670157</v>
      </c>
      <c r="T143" s="279"/>
      <c r="U143" s="279"/>
    </row>
    <row r="144" spans="1:21" ht="25.5" customHeight="1">
      <c r="A144" s="10" t="s">
        <v>155</v>
      </c>
      <c r="B144" s="31" t="s">
        <v>156</v>
      </c>
      <c r="C144" s="177">
        <f>C145+C146</f>
        <v>9.06</v>
      </c>
      <c r="D144" s="114"/>
      <c r="E144" s="159"/>
      <c r="F144" s="172">
        <f>F145+F146</f>
        <v>9.06</v>
      </c>
      <c r="G144" s="58"/>
      <c r="H144" s="161">
        <f>H145+H146</f>
        <v>5.85</v>
      </c>
      <c r="I144" s="114"/>
      <c r="J144" s="159"/>
      <c r="K144" s="172">
        <f>K145+K146</f>
        <v>5.85</v>
      </c>
      <c r="L144" s="159"/>
      <c r="M144" s="333">
        <f t="shared" si="15"/>
        <v>0.6456953642384106</v>
      </c>
      <c r="N144" s="177">
        <f>N145+N146</f>
        <v>5.85</v>
      </c>
      <c r="O144" s="114"/>
      <c r="P144" s="159"/>
      <c r="Q144" s="172">
        <f>Q145+Q146</f>
        <v>5.85</v>
      </c>
      <c r="R144" s="294"/>
      <c r="S144" s="333">
        <f t="shared" si="16"/>
        <v>0.6456953642384106</v>
      </c>
      <c r="T144" s="279"/>
      <c r="U144" s="279"/>
    </row>
    <row r="145" spans="1:21" ht="25.5" customHeight="1">
      <c r="A145" s="10" t="s">
        <v>86</v>
      </c>
      <c r="B145" s="23" t="s">
        <v>144</v>
      </c>
      <c r="C145" s="103">
        <f>F145</f>
        <v>2.94</v>
      </c>
      <c r="D145" s="114"/>
      <c r="E145" s="114"/>
      <c r="F145" s="114">
        <v>2.94</v>
      </c>
      <c r="G145" s="58"/>
      <c r="H145" s="263">
        <f>I145+J145+K145</f>
        <v>0</v>
      </c>
      <c r="I145" s="130"/>
      <c r="J145" s="130"/>
      <c r="K145" s="130">
        <f>L145+N145+O145</f>
        <v>0</v>
      </c>
      <c r="L145" s="159"/>
      <c r="M145" s="349">
        <f t="shared" si="15"/>
        <v>0</v>
      </c>
      <c r="N145" s="59">
        <f>O145+P145+Q145</f>
        <v>0</v>
      </c>
      <c r="O145" s="130"/>
      <c r="P145" s="130"/>
      <c r="Q145" s="130">
        <f>R145+V145+W145</f>
        <v>0</v>
      </c>
      <c r="R145" s="294"/>
      <c r="S145" s="349">
        <f t="shared" si="16"/>
        <v>0</v>
      </c>
      <c r="T145" s="279"/>
      <c r="U145" s="279"/>
    </row>
    <row r="146" spans="1:21" ht="25.5" customHeight="1" thickBot="1">
      <c r="A146" s="10" t="s">
        <v>87</v>
      </c>
      <c r="B146" s="86" t="s">
        <v>146</v>
      </c>
      <c r="C146" s="186">
        <f>F146</f>
        <v>6.12</v>
      </c>
      <c r="D146" s="117"/>
      <c r="E146" s="117"/>
      <c r="F146" s="117">
        <v>6.12</v>
      </c>
      <c r="G146" s="118"/>
      <c r="H146" s="522">
        <f>I146+J146+K146</f>
        <v>5.85</v>
      </c>
      <c r="I146" s="203"/>
      <c r="J146" s="203"/>
      <c r="K146" s="203">
        <v>5.85</v>
      </c>
      <c r="L146" s="330"/>
      <c r="M146" s="354">
        <f t="shared" si="15"/>
        <v>0.9558823529411764</v>
      </c>
      <c r="N146" s="202">
        <f>O146+P146+Q146</f>
        <v>5.85</v>
      </c>
      <c r="O146" s="203"/>
      <c r="P146" s="203"/>
      <c r="Q146" s="203">
        <v>5.85</v>
      </c>
      <c r="R146" s="305"/>
      <c r="S146" s="349">
        <f t="shared" si="16"/>
        <v>0.9558823529411764</v>
      </c>
      <c r="T146" s="279"/>
      <c r="U146" s="279"/>
    </row>
    <row r="147" spans="1:21" ht="76.5" customHeight="1" thickBot="1">
      <c r="A147" s="29" t="s">
        <v>67</v>
      </c>
      <c r="B147" s="489" t="s">
        <v>260</v>
      </c>
      <c r="C147" s="246">
        <f>C148</f>
        <v>1810.881</v>
      </c>
      <c r="D147" s="52"/>
      <c r="E147" s="115"/>
      <c r="F147" s="52">
        <f>F148</f>
        <v>1810.881</v>
      </c>
      <c r="G147" s="53"/>
      <c r="H147" s="246">
        <f>H148</f>
        <v>1304.278</v>
      </c>
      <c r="I147" s="52"/>
      <c r="J147" s="115"/>
      <c r="K147" s="52">
        <f>K148</f>
        <v>1304.278</v>
      </c>
      <c r="L147" s="115"/>
      <c r="M147" s="332">
        <f>H147/C147</f>
        <v>0.7202450078166373</v>
      </c>
      <c r="N147" s="246">
        <f>N148</f>
        <v>1225.599</v>
      </c>
      <c r="O147" s="52"/>
      <c r="P147" s="115"/>
      <c r="Q147" s="52">
        <f>Q148</f>
        <v>1225.599</v>
      </c>
      <c r="R147" s="296"/>
      <c r="S147" s="332">
        <f>N147/C147</f>
        <v>0.6767970948946949</v>
      </c>
      <c r="T147" s="279"/>
      <c r="U147" s="279"/>
    </row>
    <row r="148" spans="1:21" ht="48.75" customHeight="1" thickBot="1">
      <c r="A148" s="50" t="s">
        <v>73</v>
      </c>
      <c r="B148" s="173" t="s">
        <v>122</v>
      </c>
      <c r="C148" s="186">
        <f>D148+E148+F148</f>
        <v>1810.881</v>
      </c>
      <c r="D148" s="117"/>
      <c r="E148" s="117"/>
      <c r="F148" s="187">
        <v>1810.881</v>
      </c>
      <c r="G148" s="118"/>
      <c r="H148" s="186">
        <f>I148+J148+K148</f>
        <v>1304.278</v>
      </c>
      <c r="I148" s="117"/>
      <c r="J148" s="117"/>
      <c r="K148" s="117">
        <v>1304.278</v>
      </c>
      <c r="L148" s="330"/>
      <c r="M148" s="349">
        <f aca="true" t="shared" si="17" ref="M148:M161">H148/C148</f>
        <v>0.7202450078166373</v>
      </c>
      <c r="N148" s="186">
        <f>O148+P148+Q148</f>
        <v>1225.599</v>
      </c>
      <c r="O148" s="117"/>
      <c r="P148" s="117"/>
      <c r="Q148" s="117">
        <v>1225.599</v>
      </c>
      <c r="R148" s="305"/>
      <c r="S148" s="349">
        <f aca="true" t="shared" si="18" ref="S148:S161">N148/C148</f>
        <v>0.6767970948946949</v>
      </c>
      <c r="T148" s="279"/>
      <c r="U148" s="279"/>
    </row>
    <row r="149" spans="1:21" ht="39" customHeight="1" thickBot="1">
      <c r="A149" s="29" t="s">
        <v>61</v>
      </c>
      <c r="B149" s="489" t="s">
        <v>40</v>
      </c>
      <c r="C149" s="116">
        <f>C150+C153+C156</f>
        <v>350</v>
      </c>
      <c r="D149" s="116"/>
      <c r="E149" s="116"/>
      <c r="F149" s="116">
        <f>F150+F153+F156</f>
        <v>350</v>
      </c>
      <c r="G149" s="249"/>
      <c r="H149" s="116">
        <f>H150+H153+H156</f>
        <v>210</v>
      </c>
      <c r="I149" s="116"/>
      <c r="J149" s="116"/>
      <c r="K149" s="116">
        <f>K150+K153+K156</f>
        <v>210</v>
      </c>
      <c r="L149" s="115"/>
      <c r="M149" s="332">
        <f t="shared" si="17"/>
        <v>0.6</v>
      </c>
      <c r="N149" s="116">
        <f>N150+N153+N156</f>
        <v>210</v>
      </c>
      <c r="O149" s="116"/>
      <c r="P149" s="116"/>
      <c r="Q149" s="116">
        <f>Q150+Q153+Q156</f>
        <v>210</v>
      </c>
      <c r="R149" s="283"/>
      <c r="S149" s="332">
        <f t="shared" si="18"/>
        <v>0.6</v>
      </c>
      <c r="T149" s="273"/>
      <c r="U149" s="273"/>
    </row>
    <row r="150" spans="1:21" ht="24.75" customHeight="1">
      <c r="A150" s="85" t="s">
        <v>198</v>
      </c>
      <c r="B150" s="484" t="s">
        <v>106</v>
      </c>
      <c r="C150" s="205">
        <f>C151+C152</f>
        <v>160</v>
      </c>
      <c r="D150" s="120"/>
      <c r="E150" s="206"/>
      <c r="F150" s="181">
        <f>F151+F152</f>
        <v>160</v>
      </c>
      <c r="G150" s="207"/>
      <c r="H150" s="205">
        <f>H151+H152</f>
        <v>90</v>
      </c>
      <c r="I150" s="120"/>
      <c r="J150" s="206"/>
      <c r="K150" s="181">
        <f>K151+K152</f>
        <v>90</v>
      </c>
      <c r="L150" s="206"/>
      <c r="M150" s="339">
        <f t="shared" si="17"/>
        <v>0.5625</v>
      </c>
      <c r="N150" s="205">
        <f>N151+N152</f>
        <v>90</v>
      </c>
      <c r="O150" s="120"/>
      <c r="P150" s="206"/>
      <c r="Q150" s="181">
        <f>Q151+Q152</f>
        <v>90</v>
      </c>
      <c r="R150" s="340"/>
      <c r="S150" s="339">
        <f t="shared" si="18"/>
        <v>0.5625</v>
      </c>
      <c r="T150" s="273"/>
      <c r="U150" s="273"/>
    </row>
    <row r="151" spans="1:21" ht="45.75" customHeight="1">
      <c r="A151" s="10" t="s">
        <v>73</v>
      </c>
      <c r="B151" s="170" t="s">
        <v>41</v>
      </c>
      <c r="C151" s="103">
        <f>D151+E151+F151</f>
        <v>140</v>
      </c>
      <c r="D151" s="114"/>
      <c r="E151" s="114"/>
      <c r="F151" s="114">
        <v>140</v>
      </c>
      <c r="G151" s="58"/>
      <c r="H151" s="103">
        <f>I151+J151+K151</f>
        <v>80</v>
      </c>
      <c r="I151" s="114"/>
      <c r="J151" s="114"/>
      <c r="K151" s="114">
        <v>80</v>
      </c>
      <c r="L151" s="159"/>
      <c r="M151" s="349">
        <f t="shared" si="17"/>
        <v>0.5714285714285714</v>
      </c>
      <c r="N151" s="103">
        <f>O151+P151+Q151</f>
        <v>80</v>
      </c>
      <c r="O151" s="114"/>
      <c r="P151" s="114"/>
      <c r="Q151" s="114">
        <v>80</v>
      </c>
      <c r="R151" s="294"/>
      <c r="S151" s="349">
        <f t="shared" si="18"/>
        <v>0.5714285714285714</v>
      </c>
      <c r="T151" s="279"/>
      <c r="U151" s="279"/>
    </row>
    <row r="152" spans="1:21" ht="59.25" customHeight="1">
      <c r="A152" s="10" t="s">
        <v>52</v>
      </c>
      <c r="B152" s="170" t="s">
        <v>42</v>
      </c>
      <c r="C152" s="103">
        <f>D152+E152+F152</f>
        <v>20</v>
      </c>
      <c r="D152" s="114"/>
      <c r="E152" s="114"/>
      <c r="F152" s="114">
        <v>20</v>
      </c>
      <c r="G152" s="58"/>
      <c r="H152" s="103">
        <f>I152+J152+K152</f>
        <v>10</v>
      </c>
      <c r="I152" s="114"/>
      <c r="J152" s="114"/>
      <c r="K152" s="114">
        <v>10</v>
      </c>
      <c r="L152" s="159"/>
      <c r="M152" s="350">
        <f>H152/C152</f>
        <v>0.5</v>
      </c>
      <c r="N152" s="103">
        <f>O152+P152+Q152</f>
        <v>10</v>
      </c>
      <c r="O152" s="114"/>
      <c r="P152" s="114"/>
      <c r="Q152" s="114">
        <v>10</v>
      </c>
      <c r="R152" s="294"/>
      <c r="S152" s="350">
        <f>N152/C152</f>
        <v>0.5</v>
      </c>
      <c r="T152" s="279"/>
      <c r="U152" s="279"/>
    </row>
    <row r="153" spans="1:21" ht="17.25" customHeight="1">
      <c r="A153" s="89" t="s">
        <v>277</v>
      </c>
      <c r="B153" s="443" t="s">
        <v>276</v>
      </c>
      <c r="C153" s="259">
        <f>C154+C155</f>
        <v>70</v>
      </c>
      <c r="D153" s="120"/>
      <c r="E153" s="206"/>
      <c r="F153" s="120">
        <f>F154+F155</f>
        <v>70</v>
      </c>
      <c r="G153" s="124"/>
      <c r="H153" s="259">
        <f>H154+H155</f>
        <v>0</v>
      </c>
      <c r="I153" s="120"/>
      <c r="J153" s="206"/>
      <c r="K153" s="120">
        <f>K154+K155</f>
        <v>0</v>
      </c>
      <c r="L153" s="158"/>
      <c r="M153" s="338">
        <f t="shared" si="17"/>
        <v>0</v>
      </c>
      <c r="N153" s="259">
        <f>N154+N155</f>
        <v>0</v>
      </c>
      <c r="O153" s="120"/>
      <c r="P153" s="206"/>
      <c r="Q153" s="120">
        <f>Q154+Q155</f>
        <v>0</v>
      </c>
      <c r="R153" s="298"/>
      <c r="S153" s="338">
        <f t="shared" si="18"/>
        <v>0</v>
      </c>
      <c r="T153" s="279"/>
      <c r="U153" s="279"/>
    </row>
    <row r="154" spans="1:21" ht="42" customHeight="1">
      <c r="A154" s="10" t="s">
        <v>73</v>
      </c>
      <c r="B154" s="170" t="s">
        <v>278</v>
      </c>
      <c r="C154" s="103">
        <f>F154</f>
        <v>20</v>
      </c>
      <c r="D154" s="114"/>
      <c r="E154" s="159"/>
      <c r="F154" s="114">
        <v>20</v>
      </c>
      <c r="G154" s="58"/>
      <c r="H154" s="103">
        <f>I154+J154+K154</f>
        <v>0</v>
      </c>
      <c r="I154" s="114"/>
      <c r="J154" s="114"/>
      <c r="K154" s="114">
        <v>0</v>
      </c>
      <c r="L154" s="159"/>
      <c r="M154" s="350">
        <f>H154/C154</f>
        <v>0</v>
      </c>
      <c r="N154" s="103">
        <f>O154+P154+Q154</f>
        <v>0</v>
      </c>
      <c r="O154" s="114"/>
      <c r="P154" s="114"/>
      <c r="Q154" s="114">
        <v>0</v>
      </c>
      <c r="R154" s="294"/>
      <c r="S154" s="350">
        <f>N154/C154</f>
        <v>0</v>
      </c>
      <c r="T154" s="279"/>
      <c r="U154" s="279"/>
    </row>
    <row r="155" spans="1:21" ht="72" customHeight="1">
      <c r="A155" s="10" t="s">
        <v>52</v>
      </c>
      <c r="B155" s="493" t="s">
        <v>351</v>
      </c>
      <c r="C155" s="103">
        <f>F155</f>
        <v>50</v>
      </c>
      <c r="D155" s="114"/>
      <c r="E155" s="159"/>
      <c r="F155" s="114">
        <v>50</v>
      </c>
      <c r="G155" s="58"/>
      <c r="H155" s="103">
        <f>I155+J155+K155</f>
        <v>0</v>
      </c>
      <c r="I155" s="114"/>
      <c r="J155" s="114"/>
      <c r="K155" s="114">
        <v>0</v>
      </c>
      <c r="L155" s="159"/>
      <c r="M155" s="350">
        <f>H155/C155</f>
        <v>0</v>
      </c>
      <c r="N155" s="103">
        <f>O155+P155+Q155</f>
        <v>0</v>
      </c>
      <c r="O155" s="114"/>
      <c r="P155" s="114"/>
      <c r="Q155" s="114">
        <v>0</v>
      </c>
      <c r="R155" s="294"/>
      <c r="S155" s="350">
        <f>N155/C155</f>
        <v>0</v>
      </c>
      <c r="T155" s="279"/>
      <c r="U155" s="279"/>
    </row>
    <row r="156" spans="1:21" ht="17.25" customHeight="1">
      <c r="A156" s="85" t="s">
        <v>290</v>
      </c>
      <c r="B156" s="443" t="s">
        <v>55</v>
      </c>
      <c r="C156" s="98">
        <f>C157</f>
        <v>120</v>
      </c>
      <c r="D156" s="185"/>
      <c r="E156" s="209"/>
      <c r="F156" s="185">
        <f>F157</f>
        <v>120</v>
      </c>
      <c r="G156" s="58"/>
      <c r="H156" s="98">
        <f>H157</f>
        <v>120</v>
      </c>
      <c r="I156" s="185"/>
      <c r="J156" s="209"/>
      <c r="K156" s="185">
        <f>K157</f>
        <v>120</v>
      </c>
      <c r="L156" s="159"/>
      <c r="M156" s="338">
        <f t="shared" si="17"/>
        <v>1</v>
      </c>
      <c r="N156" s="98">
        <f>N157</f>
        <v>120</v>
      </c>
      <c r="O156" s="185"/>
      <c r="P156" s="209"/>
      <c r="Q156" s="185">
        <f>Q157</f>
        <v>120</v>
      </c>
      <c r="R156" s="294"/>
      <c r="S156" s="338">
        <f t="shared" si="18"/>
        <v>1</v>
      </c>
      <c r="T156" s="279"/>
      <c r="U156" s="279"/>
    </row>
    <row r="157" spans="1:21" ht="73.5" customHeight="1" thickBot="1">
      <c r="A157" s="12" t="s">
        <v>73</v>
      </c>
      <c r="B157" s="494" t="s">
        <v>364</v>
      </c>
      <c r="C157" s="103">
        <f>F157</f>
        <v>120</v>
      </c>
      <c r="D157" s="174"/>
      <c r="E157" s="221"/>
      <c r="F157" s="174">
        <v>120</v>
      </c>
      <c r="G157" s="175"/>
      <c r="H157" s="103">
        <f>I157+J157+K157</f>
        <v>120</v>
      </c>
      <c r="I157" s="114"/>
      <c r="J157" s="114"/>
      <c r="K157" s="174">
        <v>120</v>
      </c>
      <c r="L157" s="159"/>
      <c r="M157" s="350">
        <f>H157/C157</f>
        <v>1</v>
      </c>
      <c r="N157" s="103">
        <f>O157+P157+Q157</f>
        <v>120</v>
      </c>
      <c r="O157" s="114"/>
      <c r="P157" s="114"/>
      <c r="Q157" s="174">
        <v>120</v>
      </c>
      <c r="R157" s="294"/>
      <c r="S157" s="350">
        <f>N157/C157</f>
        <v>1</v>
      </c>
      <c r="T157" s="279"/>
      <c r="U157" s="279"/>
    </row>
    <row r="158" spans="1:21" ht="51.75" customHeight="1" thickBot="1">
      <c r="A158" s="29" t="s">
        <v>69</v>
      </c>
      <c r="B158" s="449" t="s">
        <v>164</v>
      </c>
      <c r="C158" s="246">
        <f>C159+C160+C161</f>
        <v>400</v>
      </c>
      <c r="D158" s="116"/>
      <c r="E158" s="219"/>
      <c r="F158" s="116">
        <f>F159+F160+F161</f>
        <v>400</v>
      </c>
      <c r="G158" s="53"/>
      <c r="H158" s="246">
        <f>H159+H160+H161</f>
        <v>50.489000000000004</v>
      </c>
      <c r="I158" s="116"/>
      <c r="J158" s="219"/>
      <c r="K158" s="116">
        <f>K159+K160+K161</f>
        <v>50.489000000000004</v>
      </c>
      <c r="L158" s="115"/>
      <c r="M158" s="332">
        <f t="shared" si="17"/>
        <v>0.12622250000000002</v>
      </c>
      <c r="N158" s="246">
        <f>N159+N160+N161</f>
        <v>50.489000000000004</v>
      </c>
      <c r="O158" s="116"/>
      <c r="P158" s="219"/>
      <c r="Q158" s="116">
        <f>Q159+Q160+Q161</f>
        <v>50.489000000000004</v>
      </c>
      <c r="R158" s="283"/>
      <c r="S158" s="332">
        <f t="shared" si="18"/>
        <v>0.12622250000000002</v>
      </c>
      <c r="T158" s="273"/>
      <c r="U158" s="273"/>
    </row>
    <row r="159" spans="1:21" ht="28.5" customHeight="1">
      <c r="A159" s="11" t="s">
        <v>73</v>
      </c>
      <c r="B159" s="417" t="s">
        <v>218</v>
      </c>
      <c r="C159" s="357">
        <f>D159+E159+F159</f>
        <v>100</v>
      </c>
      <c r="D159" s="127"/>
      <c r="E159" s="127"/>
      <c r="F159" s="127">
        <v>100</v>
      </c>
      <c r="G159" s="124"/>
      <c r="H159" s="125">
        <f>I159+J159+K159</f>
        <v>20.489</v>
      </c>
      <c r="I159" s="123"/>
      <c r="J159" s="123"/>
      <c r="K159" s="123">
        <v>20.489</v>
      </c>
      <c r="L159" s="158"/>
      <c r="M159" s="349">
        <f t="shared" si="17"/>
        <v>0.20489000000000002</v>
      </c>
      <c r="N159" s="125">
        <f>O159+P159+Q159</f>
        <v>20.489</v>
      </c>
      <c r="O159" s="123"/>
      <c r="P159" s="123"/>
      <c r="Q159" s="123">
        <v>20.489</v>
      </c>
      <c r="R159" s="298"/>
      <c r="S159" s="349">
        <f t="shared" si="18"/>
        <v>0.20489000000000002</v>
      </c>
      <c r="T159" s="279"/>
      <c r="U159" s="279"/>
    </row>
    <row r="160" spans="1:21" ht="26.25" customHeight="1">
      <c r="A160" s="35" t="s">
        <v>52</v>
      </c>
      <c r="B160" s="343" t="s">
        <v>217</v>
      </c>
      <c r="C160" s="128">
        <f>D160+E160+F160</f>
        <v>250</v>
      </c>
      <c r="D160" s="129"/>
      <c r="E160" s="129"/>
      <c r="F160" s="129">
        <v>250</v>
      </c>
      <c r="G160" s="58"/>
      <c r="H160" s="103">
        <f>I160+J160+K160</f>
        <v>0</v>
      </c>
      <c r="I160" s="114"/>
      <c r="J160" s="114"/>
      <c r="K160" s="114">
        <v>0</v>
      </c>
      <c r="L160" s="159"/>
      <c r="M160" s="349">
        <f t="shared" si="17"/>
        <v>0</v>
      </c>
      <c r="N160" s="103">
        <f>O160+P160+Q160</f>
        <v>0</v>
      </c>
      <c r="O160" s="114"/>
      <c r="P160" s="114"/>
      <c r="Q160" s="114">
        <v>0</v>
      </c>
      <c r="R160" s="294"/>
      <c r="S160" s="349">
        <f t="shared" si="18"/>
        <v>0</v>
      </c>
      <c r="T160" s="279"/>
      <c r="U160" s="279"/>
    </row>
    <row r="161" spans="1:21" ht="39" customHeight="1" thickBot="1">
      <c r="A161" s="418" t="s">
        <v>71</v>
      </c>
      <c r="B161" s="374" t="s">
        <v>219</v>
      </c>
      <c r="C161" s="375">
        <f>F161</f>
        <v>50</v>
      </c>
      <c r="D161" s="419"/>
      <c r="E161" s="419"/>
      <c r="F161" s="419">
        <v>50</v>
      </c>
      <c r="G161" s="420"/>
      <c r="H161" s="164">
        <f>I161+J161+K161</f>
        <v>30</v>
      </c>
      <c r="I161" s="72"/>
      <c r="J161" s="72"/>
      <c r="K161" s="72">
        <v>30</v>
      </c>
      <c r="L161" s="329"/>
      <c r="M161" s="382">
        <f t="shared" si="17"/>
        <v>0.6</v>
      </c>
      <c r="N161" s="164">
        <f>O161+P161+Q161</f>
        <v>30</v>
      </c>
      <c r="O161" s="72"/>
      <c r="P161" s="72"/>
      <c r="Q161" s="72">
        <v>30</v>
      </c>
      <c r="R161" s="302"/>
      <c r="S161" s="382">
        <f t="shared" si="18"/>
        <v>0.6</v>
      </c>
      <c r="T161" s="279"/>
      <c r="U161" s="279"/>
    </row>
    <row r="162" spans="1:21" ht="92.25" customHeight="1" thickBot="1">
      <c r="A162" s="28" t="s">
        <v>51</v>
      </c>
      <c r="B162" s="450" t="s">
        <v>160</v>
      </c>
      <c r="C162" s="248">
        <f>C163+C169+C171+C180</f>
        <v>2000</v>
      </c>
      <c r="D162" s="248"/>
      <c r="E162" s="248"/>
      <c r="F162" s="248">
        <f>F163+F169+F171+F180</f>
        <v>2000</v>
      </c>
      <c r="G162" s="208"/>
      <c r="H162" s="248">
        <f>H163+H169+H171+H180</f>
        <v>522.451</v>
      </c>
      <c r="I162" s="248"/>
      <c r="J162" s="248"/>
      <c r="K162" s="248">
        <f>K163+K169+K171+K180</f>
        <v>522.451</v>
      </c>
      <c r="L162" s="169"/>
      <c r="M162" s="332">
        <f aca="true" t="shared" si="19" ref="M162:M168">H162/C162</f>
        <v>0.2612255</v>
      </c>
      <c r="N162" s="248">
        <f>N163+N169+N171+N180</f>
        <v>522.451</v>
      </c>
      <c r="O162" s="248"/>
      <c r="P162" s="248"/>
      <c r="Q162" s="248">
        <f>Q163+Q169+Q171+Q180</f>
        <v>522.451</v>
      </c>
      <c r="R162" s="296"/>
      <c r="S162" s="332">
        <f aca="true" t="shared" si="20" ref="S162:S168">N162/C162</f>
        <v>0.2612255</v>
      </c>
      <c r="T162" s="279"/>
      <c r="U162" s="279"/>
    </row>
    <row r="163" spans="1:21" ht="16.5" customHeight="1">
      <c r="A163" s="83" t="s">
        <v>265</v>
      </c>
      <c r="B163" s="444" t="s">
        <v>55</v>
      </c>
      <c r="C163" s="98">
        <f>C164+C165+C166+C167+C168</f>
        <v>200</v>
      </c>
      <c r="D163" s="183"/>
      <c r="E163" s="199"/>
      <c r="F163" s="258">
        <f>F164+F165+F166+F167+F168</f>
        <v>200</v>
      </c>
      <c r="G163" s="165"/>
      <c r="H163" s="98">
        <f>H164+H165+H166+H167+H168</f>
        <v>127.338</v>
      </c>
      <c r="I163" s="183"/>
      <c r="J163" s="199"/>
      <c r="K163" s="258">
        <f>K164+K165+K166+K167+K168</f>
        <v>127.338</v>
      </c>
      <c r="L163" s="199"/>
      <c r="M163" s="339">
        <f t="shared" si="19"/>
        <v>0.63669</v>
      </c>
      <c r="N163" s="98">
        <f>N164+N165+N166+N167+N168</f>
        <v>127.338</v>
      </c>
      <c r="O163" s="183"/>
      <c r="P163" s="199"/>
      <c r="Q163" s="258">
        <f>Q164+Q165+Q166+Q167+Q168</f>
        <v>127.338</v>
      </c>
      <c r="R163" s="304"/>
      <c r="S163" s="339">
        <f t="shared" si="20"/>
        <v>0.63669</v>
      </c>
      <c r="T163" s="279"/>
      <c r="U163" s="279"/>
    </row>
    <row r="164" spans="1:21" ht="62.25" customHeight="1">
      <c r="A164" s="10" t="s">
        <v>73</v>
      </c>
      <c r="B164" s="170" t="s">
        <v>249</v>
      </c>
      <c r="C164" s="103">
        <f>F164</f>
        <v>26</v>
      </c>
      <c r="D164" s="114"/>
      <c r="E164" s="114"/>
      <c r="F164" s="114">
        <v>26</v>
      </c>
      <c r="G164" s="58"/>
      <c r="H164" s="122">
        <f>K164</f>
        <v>25.994</v>
      </c>
      <c r="I164" s="114"/>
      <c r="J164" s="114"/>
      <c r="K164" s="114">
        <v>25.994</v>
      </c>
      <c r="L164" s="159"/>
      <c r="M164" s="349">
        <f t="shared" si="19"/>
        <v>0.9997692307692307</v>
      </c>
      <c r="N164" s="122">
        <f>Q164</f>
        <v>25.994</v>
      </c>
      <c r="O164" s="114"/>
      <c r="P164" s="114"/>
      <c r="Q164" s="114">
        <v>25.994</v>
      </c>
      <c r="R164" s="294"/>
      <c r="S164" s="349">
        <f t="shared" si="20"/>
        <v>0.9997692307692307</v>
      </c>
      <c r="T164" s="279"/>
      <c r="U164" s="279"/>
    </row>
    <row r="165" spans="1:21" ht="50.25" customHeight="1">
      <c r="A165" s="10" t="s">
        <v>52</v>
      </c>
      <c r="B165" s="170" t="s">
        <v>250</v>
      </c>
      <c r="C165" s="103">
        <f>F165</f>
        <v>63.5</v>
      </c>
      <c r="D165" s="114"/>
      <c r="E165" s="114"/>
      <c r="F165" s="114">
        <v>63.5</v>
      </c>
      <c r="G165" s="58"/>
      <c r="H165" s="122">
        <f>K165</f>
        <v>63.464</v>
      </c>
      <c r="I165" s="114"/>
      <c r="J165" s="114"/>
      <c r="K165" s="114">
        <v>63.464</v>
      </c>
      <c r="L165" s="159"/>
      <c r="M165" s="349">
        <f t="shared" si="19"/>
        <v>0.9994330708661417</v>
      </c>
      <c r="N165" s="122">
        <f>Q165</f>
        <v>63.464</v>
      </c>
      <c r="O165" s="114"/>
      <c r="P165" s="114"/>
      <c r="Q165" s="114">
        <v>63.464</v>
      </c>
      <c r="R165" s="294"/>
      <c r="S165" s="349">
        <f t="shared" si="20"/>
        <v>0.9994330708661417</v>
      </c>
      <c r="T165" s="279"/>
      <c r="U165" s="279"/>
    </row>
    <row r="166" spans="1:21" ht="58.5" customHeight="1">
      <c r="A166" s="10" t="s">
        <v>71</v>
      </c>
      <c r="B166" s="493" t="s">
        <v>362</v>
      </c>
      <c r="C166" s="103">
        <f>F166</f>
        <v>28.92</v>
      </c>
      <c r="D166" s="114"/>
      <c r="E166" s="114"/>
      <c r="F166" s="114">
        <v>28.92</v>
      </c>
      <c r="G166" s="58"/>
      <c r="H166" s="122">
        <f>K166</f>
        <v>0</v>
      </c>
      <c r="I166" s="114"/>
      <c r="J166" s="114"/>
      <c r="K166" s="114">
        <v>0</v>
      </c>
      <c r="L166" s="159"/>
      <c r="M166" s="349">
        <f t="shared" si="19"/>
        <v>0</v>
      </c>
      <c r="N166" s="122">
        <f>Q166</f>
        <v>0</v>
      </c>
      <c r="O166" s="114"/>
      <c r="P166" s="114"/>
      <c r="Q166" s="114">
        <v>0</v>
      </c>
      <c r="R166" s="294"/>
      <c r="S166" s="349">
        <f t="shared" si="20"/>
        <v>0</v>
      </c>
      <c r="T166" s="279"/>
      <c r="U166" s="279"/>
    </row>
    <row r="167" spans="1:21" ht="38.25" customHeight="1">
      <c r="A167" s="10" t="s">
        <v>62</v>
      </c>
      <c r="B167" s="170" t="s">
        <v>251</v>
      </c>
      <c r="C167" s="103">
        <f>F167</f>
        <v>45</v>
      </c>
      <c r="D167" s="114"/>
      <c r="E167" s="114"/>
      <c r="F167" s="114">
        <v>45</v>
      </c>
      <c r="G167" s="58"/>
      <c r="H167" s="122">
        <f>K167</f>
        <v>37.88</v>
      </c>
      <c r="I167" s="114"/>
      <c r="J167" s="114"/>
      <c r="K167" s="114">
        <v>37.88</v>
      </c>
      <c r="L167" s="159"/>
      <c r="M167" s="349">
        <f t="shared" si="19"/>
        <v>0.8417777777777778</v>
      </c>
      <c r="N167" s="122">
        <f>Q167</f>
        <v>37.88</v>
      </c>
      <c r="O167" s="114"/>
      <c r="P167" s="114"/>
      <c r="Q167" s="114">
        <v>37.88</v>
      </c>
      <c r="R167" s="294"/>
      <c r="S167" s="349">
        <f t="shared" si="20"/>
        <v>0.8417777777777778</v>
      </c>
      <c r="T167" s="279"/>
      <c r="U167" s="279"/>
    </row>
    <row r="168" spans="1:21" ht="38.25" customHeight="1">
      <c r="A168" s="10" t="s">
        <v>63</v>
      </c>
      <c r="B168" s="170" t="s">
        <v>363</v>
      </c>
      <c r="C168" s="103">
        <f>F168</f>
        <v>36.58</v>
      </c>
      <c r="D168" s="114"/>
      <c r="E168" s="159"/>
      <c r="F168" s="114">
        <v>36.58</v>
      </c>
      <c r="G168" s="58"/>
      <c r="H168" s="122">
        <f>K168</f>
        <v>0</v>
      </c>
      <c r="I168" s="114"/>
      <c r="J168" s="159"/>
      <c r="K168" s="114">
        <v>0</v>
      </c>
      <c r="L168" s="159"/>
      <c r="M168" s="349">
        <f t="shared" si="19"/>
        <v>0</v>
      </c>
      <c r="N168" s="122">
        <f>Q168</f>
        <v>0</v>
      </c>
      <c r="O168" s="114"/>
      <c r="P168" s="159"/>
      <c r="Q168" s="114">
        <v>0</v>
      </c>
      <c r="R168" s="294"/>
      <c r="S168" s="349">
        <f t="shared" si="20"/>
        <v>0</v>
      </c>
      <c r="T168" s="279"/>
      <c r="U168" s="279"/>
    </row>
    <row r="169" spans="1:21" ht="18" customHeight="1">
      <c r="A169" s="85" t="s">
        <v>266</v>
      </c>
      <c r="B169" s="444" t="s">
        <v>105</v>
      </c>
      <c r="C169" s="98">
        <f>C170</f>
        <v>100</v>
      </c>
      <c r="D169" s="185"/>
      <c r="E169" s="209"/>
      <c r="F169" s="178">
        <f>F170</f>
        <v>100</v>
      </c>
      <c r="G169" s="207"/>
      <c r="H169" s="98">
        <f>H170</f>
        <v>33.276</v>
      </c>
      <c r="I169" s="185"/>
      <c r="J169" s="209"/>
      <c r="K169" s="178">
        <f>K170</f>
        <v>33.276</v>
      </c>
      <c r="L169" s="209"/>
      <c r="M169" s="339">
        <f aca="true" t="shared" si="21" ref="M169:M192">H169/C169</f>
        <v>0.33276000000000006</v>
      </c>
      <c r="N169" s="98">
        <f>N170</f>
        <v>33.276</v>
      </c>
      <c r="O169" s="185"/>
      <c r="P169" s="209"/>
      <c r="Q169" s="178">
        <f>Q170</f>
        <v>33.276</v>
      </c>
      <c r="R169" s="294"/>
      <c r="S169" s="339">
        <f aca="true" t="shared" si="22" ref="S169:S192">N169/C169</f>
        <v>0.33276000000000006</v>
      </c>
      <c r="T169" s="279"/>
      <c r="U169" s="279"/>
    </row>
    <row r="170" spans="1:21" ht="76.5" customHeight="1">
      <c r="A170" s="57" t="s">
        <v>73</v>
      </c>
      <c r="B170" s="170" t="s">
        <v>162</v>
      </c>
      <c r="C170" s="103">
        <f>F170</f>
        <v>100</v>
      </c>
      <c r="D170" s="114"/>
      <c r="E170" s="159"/>
      <c r="F170" s="114">
        <v>100</v>
      </c>
      <c r="G170" s="58"/>
      <c r="H170" s="103">
        <f>K170</f>
        <v>33.276</v>
      </c>
      <c r="I170" s="114"/>
      <c r="J170" s="159"/>
      <c r="K170" s="114">
        <v>33.276</v>
      </c>
      <c r="L170" s="159"/>
      <c r="M170" s="349">
        <f t="shared" si="21"/>
        <v>0.33276000000000006</v>
      </c>
      <c r="N170" s="103">
        <f>Q170</f>
        <v>33.276</v>
      </c>
      <c r="O170" s="114"/>
      <c r="P170" s="159"/>
      <c r="Q170" s="114">
        <v>33.276</v>
      </c>
      <c r="R170" s="294"/>
      <c r="S170" s="349">
        <f t="shared" si="22"/>
        <v>0.33276000000000006</v>
      </c>
      <c r="T170" s="279"/>
      <c r="U170" s="279"/>
    </row>
    <row r="171" spans="1:21" ht="31.5" customHeight="1">
      <c r="A171" s="85" t="s">
        <v>267</v>
      </c>
      <c r="B171" s="444" t="s">
        <v>159</v>
      </c>
      <c r="C171" s="98">
        <f>SUM(C172:C179)</f>
        <v>1500</v>
      </c>
      <c r="D171" s="114"/>
      <c r="E171" s="159"/>
      <c r="F171" s="178">
        <f>SUM(F172:F179)</f>
        <v>1500</v>
      </c>
      <c r="G171" s="58"/>
      <c r="H171" s="98">
        <f>SUM(H172:H179)</f>
        <v>361.837</v>
      </c>
      <c r="I171" s="114"/>
      <c r="J171" s="159"/>
      <c r="K171" s="178">
        <f>SUM(K172:K179)</f>
        <v>361.837</v>
      </c>
      <c r="L171" s="159"/>
      <c r="M171" s="339">
        <f t="shared" si="21"/>
        <v>0.24122466666666667</v>
      </c>
      <c r="N171" s="98">
        <f>SUM(N172:N179)</f>
        <v>361.837</v>
      </c>
      <c r="O171" s="114"/>
      <c r="P171" s="159"/>
      <c r="Q171" s="178">
        <f>SUM(Q172:Q179)</f>
        <v>361.837</v>
      </c>
      <c r="R171" s="294"/>
      <c r="S171" s="339">
        <f t="shared" si="22"/>
        <v>0.24122466666666667</v>
      </c>
      <c r="T171" s="279"/>
      <c r="U171" s="279"/>
    </row>
    <row r="172" spans="1:21" ht="49.5" customHeight="1">
      <c r="A172" s="57" t="s">
        <v>73</v>
      </c>
      <c r="B172" s="170" t="s">
        <v>207</v>
      </c>
      <c r="C172" s="103">
        <f>F172</f>
        <v>1000</v>
      </c>
      <c r="D172" s="114"/>
      <c r="E172" s="159"/>
      <c r="F172" s="114">
        <v>1000</v>
      </c>
      <c r="G172" s="58"/>
      <c r="H172" s="103">
        <f aca="true" t="shared" si="23" ref="H172:H179">K172</f>
        <v>361.837</v>
      </c>
      <c r="I172" s="114"/>
      <c r="J172" s="159"/>
      <c r="K172" s="114">
        <v>361.837</v>
      </c>
      <c r="L172" s="159"/>
      <c r="M172" s="349">
        <f t="shared" si="21"/>
        <v>0.36183699999999996</v>
      </c>
      <c r="N172" s="103">
        <f aca="true" t="shared" si="24" ref="N172:N179">Q172</f>
        <v>361.837</v>
      </c>
      <c r="O172" s="114"/>
      <c r="P172" s="159"/>
      <c r="Q172" s="114">
        <v>361.837</v>
      </c>
      <c r="R172" s="294"/>
      <c r="S172" s="349">
        <f t="shared" si="22"/>
        <v>0.36183699999999996</v>
      </c>
      <c r="T172" s="279"/>
      <c r="U172" s="279"/>
    </row>
    <row r="173" spans="1:21" ht="48.75" customHeight="1">
      <c r="A173" s="57" t="s">
        <v>52</v>
      </c>
      <c r="B173" s="170" t="s">
        <v>367</v>
      </c>
      <c r="C173" s="103">
        <f aca="true" t="shared" si="25" ref="C173:C179">F173</f>
        <v>50</v>
      </c>
      <c r="D173" s="114"/>
      <c r="E173" s="159"/>
      <c r="F173" s="114">
        <v>50</v>
      </c>
      <c r="G173" s="58"/>
      <c r="H173" s="103">
        <f t="shared" si="23"/>
        <v>0</v>
      </c>
      <c r="I173" s="114"/>
      <c r="J173" s="159"/>
      <c r="K173" s="114">
        <v>0</v>
      </c>
      <c r="L173" s="159"/>
      <c r="M173" s="349">
        <f t="shared" si="21"/>
        <v>0</v>
      </c>
      <c r="N173" s="103">
        <f t="shared" si="24"/>
        <v>0</v>
      </c>
      <c r="O173" s="114"/>
      <c r="P173" s="159"/>
      <c r="Q173" s="114">
        <v>0</v>
      </c>
      <c r="R173" s="294"/>
      <c r="S173" s="349">
        <f t="shared" si="22"/>
        <v>0</v>
      </c>
      <c r="T173" s="279"/>
      <c r="U173" s="279"/>
    </row>
    <row r="174" spans="1:21" ht="75" customHeight="1">
      <c r="A174" s="57" t="s">
        <v>71</v>
      </c>
      <c r="B174" s="170" t="s">
        <v>368</v>
      </c>
      <c r="C174" s="103">
        <f t="shared" si="25"/>
        <v>25</v>
      </c>
      <c r="D174" s="114"/>
      <c r="E174" s="159"/>
      <c r="F174" s="114">
        <v>25</v>
      </c>
      <c r="G174" s="58"/>
      <c r="H174" s="103">
        <f t="shared" si="23"/>
        <v>0</v>
      </c>
      <c r="I174" s="114"/>
      <c r="J174" s="159"/>
      <c r="K174" s="114">
        <v>0</v>
      </c>
      <c r="L174" s="159"/>
      <c r="M174" s="349">
        <f t="shared" si="21"/>
        <v>0</v>
      </c>
      <c r="N174" s="103">
        <f t="shared" si="24"/>
        <v>0</v>
      </c>
      <c r="O174" s="114"/>
      <c r="P174" s="159"/>
      <c r="Q174" s="114">
        <v>0</v>
      </c>
      <c r="R174" s="294"/>
      <c r="S174" s="349">
        <f t="shared" si="22"/>
        <v>0</v>
      </c>
      <c r="T174" s="279"/>
      <c r="U174" s="279"/>
    </row>
    <row r="175" spans="1:21" ht="48" customHeight="1">
      <c r="A175" s="57" t="s">
        <v>62</v>
      </c>
      <c r="B175" s="170" t="s">
        <v>369</v>
      </c>
      <c r="C175" s="103">
        <f t="shared" si="25"/>
        <v>50</v>
      </c>
      <c r="D175" s="114"/>
      <c r="E175" s="159"/>
      <c r="F175" s="114">
        <v>50</v>
      </c>
      <c r="G175" s="58"/>
      <c r="H175" s="103">
        <f t="shared" si="23"/>
        <v>0</v>
      </c>
      <c r="I175" s="114"/>
      <c r="J175" s="159"/>
      <c r="K175" s="114">
        <v>0</v>
      </c>
      <c r="L175" s="159"/>
      <c r="M175" s="349">
        <f t="shared" si="21"/>
        <v>0</v>
      </c>
      <c r="N175" s="103">
        <f t="shared" si="24"/>
        <v>0</v>
      </c>
      <c r="O175" s="114"/>
      <c r="P175" s="159"/>
      <c r="Q175" s="114">
        <v>0</v>
      </c>
      <c r="R175" s="294"/>
      <c r="S175" s="349">
        <f t="shared" si="22"/>
        <v>0</v>
      </c>
      <c r="T175" s="279"/>
      <c r="U175" s="279"/>
    </row>
    <row r="176" spans="1:21" ht="60.75" customHeight="1">
      <c r="A176" s="57" t="s">
        <v>63</v>
      </c>
      <c r="B176" s="170" t="s">
        <v>370</v>
      </c>
      <c r="C176" s="103">
        <f t="shared" si="25"/>
        <v>25</v>
      </c>
      <c r="D176" s="114"/>
      <c r="E176" s="159"/>
      <c r="F176" s="114">
        <v>25</v>
      </c>
      <c r="G176" s="58"/>
      <c r="H176" s="103">
        <f t="shared" si="23"/>
        <v>0</v>
      </c>
      <c r="I176" s="114"/>
      <c r="J176" s="159"/>
      <c r="K176" s="114">
        <v>0</v>
      </c>
      <c r="L176" s="159"/>
      <c r="M176" s="350">
        <f t="shared" si="21"/>
        <v>0</v>
      </c>
      <c r="N176" s="103">
        <f t="shared" si="24"/>
        <v>0</v>
      </c>
      <c r="O176" s="114"/>
      <c r="P176" s="159"/>
      <c r="Q176" s="114">
        <v>0</v>
      </c>
      <c r="R176" s="294"/>
      <c r="S176" s="350">
        <f t="shared" si="22"/>
        <v>0</v>
      </c>
      <c r="T176" s="279"/>
      <c r="U176" s="279"/>
    </row>
    <row r="177" spans="1:21" ht="61.5" customHeight="1">
      <c r="A177" s="57" t="s">
        <v>72</v>
      </c>
      <c r="B177" s="170" t="s">
        <v>371</v>
      </c>
      <c r="C177" s="103">
        <f t="shared" si="25"/>
        <v>300</v>
      </c>
      <c r="D177" s="114"/>
      <c r="E177" s="159"/>
      <c r="F177" s="114">
        <v>300</v>
      </c>
      <c r="G177" s="58"/>
      <c r="H177" s="103">
        <f t="shared" si="23"/>
        <v>0</v>
      </c>
      <c r="I177" s="114"/>
      <c r="J177" s="159"/>
      <c r="K177" s="114">
        <v>0</v>
      </c>
      <c r="L177" s="159"/>
      <c r="M177" s="349">
        <f t="shared" si="21"/>
        <v>0</v>
      </c>
      <c r="N177" s="103">
        <f t="shared" si="24"/>
        <v>0</v>
      </c>
      <c r="O177" s="114"/>
      <c r="P177" s="159"/>
      <c r="Q177" s="114">
        <v>0</v>
      </c>
      <c r="R177" s="294"/>
      <c r="S177" s="349">
        <f t="shared" si="22"/>
        <v>0</v>
      </c>
      <c r="T177" s="279"/>
      <c r="U177" s="279"/>
    </row>
    <row r="178" spans="1:21" ht="51.75" customHeight="1">
      <c r="A178" s="57" t="s">
        <v>155</v>
      </c>
      <c r="B178" s="170" t="s">
        <v>372</v>
      </c>
      <c r="C178" s="103">
        <f t="shared" si="25"/>
        <v>25</v>
      </c>
      <c r="D178" s="114"/>
      <c r="E178" s="159"/>
      <c r="F178" s="114">
        <v>25</v>
      </c>
      <c r="G178" s="58"/>
      <c r="H178" s="103">
        <f t="shared" si="23"/>
        <v>0</v>
      </c>
      <c r="I178" s="114"/>
      <c r="J178" s="159"/>
      <c r="K178" s="114">
        <v>0</v>
      </c>
      <c r="L178" s="159"/>
      <c r="M178" s="349">
        <f t="shared" si="21"/>
        <v>0</v>
      </c>
      <c r="N178" s="103">
        <f t="shared" si="24"/>
        <v>0</v>
      </c>
      <c r="O178" s="114"/>
      <c r="P178" s="159"/>
      <c r="Q178" s="114">
        <v>0</v>
      </c>
      <c r="R178" s="294"/>
      <c r="S178" s="349">
        <f t="shared" si="22"/>
        <v>0</v>
      </c>
      <c r="T178" s="279"/>
      <c r="U178" s="279"/>
    </row>
    <row r="179" spans="1:21" ht="45.75" customHeight="1">
      <c r="A179" s="57" t="s">
        <v>96</v>
      </c>
      <c r="B179" s="170" t="s">
        <v>373</v>
      </c>
      <c r="C179" s="103">
        <f t="shared" si="25"/>
        <v>25</v>
      </c>
      <c r="D179" s="114"/>
      <c r="E179" s="159"/>
      <c r="F179" s="114">
        <v>25</v>
      </c>
      <c r="G179" s="58"/>
      <c r="H179" s="103">
        <f t="shared" si="23"/>
        <v>0</v>
      </c>
      <c r="I179" s="114"/>
      <c r="J179" s="159"/>
      <c r="K179" s="114">
        <v>0</v>
      </c>
      <c r="L179" s="159"/>
      <c r="M179" s="349">
        <f t="shared" si="21"/>
        <v>0</v>
      </c>
      <c r="N179" s="103">
        <f t="shared" si="24"/>
        <v>0</v>
      </c>
      <c r="O179" s="114"/>
      <c r="P179" s="159"/>
      <c r="Q179" s="114">
        <v>0</v>
      </c>
      <c r="R179" s="294"/>
      <c r="S179" s="349">
        <f t="shared" si="22"/>
        <v>0</v>
      </c>
      <c r="T179" s="279"/>
      <c r="U179" s="279"/>
    </row>
    <row r="180" spans="1:21" ht="40.5" customHeight="1">
      <c r="A180" s="355" t="s">
        <v>268</v>
      </c>
      <c r="B180" s="443" t="s">
        <v>47</v>
      </c>
      <c r="C180" s="98">
        <f>C181+C182</f>
        <v>200</v>
      </c>
      <c r="D180" s="185"/>
      <c r="E180" s="209"/>
      <c r="F180" s="178">
        <f>F181+F182</f>
        <v>200</v>
      </c>
      <c r="G180" s="58"/>
      <c r="H180" s="98">
        <f>H181+H182</f>
        <v>0</v>
      </c>
      <c r="I180" s="185"/>
      <c r="J180" s="209"/>
      <c r="K180" s="178">
        <f>K181+K182</f>
        <v>0</v>
      </c>
      <c r="L180" s="159"/>
      <c r="M180" s="338">
        <f t="shared" si="21"/>
        <v>0</v>
      </c>
      <c r="N180" s="98">
        <f>N181+N182</f>
        <v>0</v>
      </c>
      <c r="O180" s="185"/>
      <c r="P180" s="209"/>
      <c r="Q180" s="178">
        <f>Q181+Q182</f>
        <v>0</v>
      </c>
      <c r="R180" s="294"/>
      <c r="S180" s="338">
        <f t="shared" si="22"/>
        <v>0</v>
      </c>
      <c r="T180" s="279"/>
      <c r="U180" s="279"/>
    </row>
    <row r="181" spans="1:21" ht="37.5" customHeight="1">
      <c r="A181" s="57" t="s">
        <v>73</v>
      </c>
      <c r="B181" s="415" t="s">
        <v>283</v>
      </c>
      <c r="C181" s="103">
        <f>F181</f>
        <v>100</v>
      </c>
      <c r="D181" s="114"/>
      <c r="E181" s="159"/>
      <c r="F181" s="114">
        <v>100</v>
      </c>
      <c r="G181" s="58"/>
      <c r="H181" s="103">
        <f>K181</f>
        <v>0</v>
      </c>
      <c r="I181" s="114"/>
      <c r="J181" s="159"/>
      <c r="K181" s="114">
        <v>0</v>
      </c>
      <c r="L181" s="159"/>
      <c r="M181" s="350">
        <f t="shared" si="21"/>
        <v>0</v>
      </c>
      <c r="N181" s="103">
        <f>Q181</f>
        <v>0</v>
      </c>
      <c r="O181" s="114"/>
      <c r="P181" s="159"/>
      <c r="Q181" s="114">
        <v>0</v>
      </c>
      <c r="R181" s="294"/>
      <c r="S181" s="350">
        <f t="shared" si="22"/>
        <v>0</v>
      </c>
      <c r="T181" s="279"/>
      <c r="U181" s="279"/>
    </row>
    <row r="182" spans="1:21" ht="36" customHeight="1">
      <c r="A182" s="85" t="s">
        <v>52</v>
      </c>
      <c r="B182" s="415" t="s">
        <v>284</v>
      </c>
      <c r="C182" s="103">
        <f>F182</f>
        <v>100</v>
      </c>
      <c r="D182" s="114"/>
      <c r="E182" s="159"/>
      <c r="F182" s="114">
        <v>100</v>
      </c>
      <c r="G182" s="58"/>
      <c r="H182" s="103">
        <f>K182</f>
        <v>0</v>
      </c>
      <c r="I182" s="114"/>
      <c r="J182" s="159"/>
      <c r="K182" s="114">
        <v>0</v>
      </c>
      <c r="L182" s="159"/>
      <c r="M182" s="350">
        <f>H182/C182</f>
        <v>0</v>
      </c>
      <c r="N182" s="103">
        <f>Q182</f>
        <v>0</v>
      </c>
      <c r="O182" s="114"/>
      <c r="P182" s="159"/>
      <c r="Q182" s="114">
        <v>0</v>
      </c>
      <c r="R182" s="294"/>
      <c r="S182" s="350">
        <f>N182/C182</f>
        <v>0</v>
      </c>
      <c r="T182" s="279"/>
      <c r="U182" s="279"/>
    </row>
    <row r="183" spans="1:21" ht="64.5" customHeight="1" thickBot="1">
      <c r="A183" s="468" t="s">
        <v>76</v>
      </c>
      <c r="B183" s="495" t="s">
        <v>30</v>
      </c>
      <c r="C183" s="469">
        <f>C184+C204</f>
        <v>6189.266</v>
      </c>
      <c r="D183" s="253"/>
      <c r="E183" s="254"/>
      <c r="F183" s="253">
        <f>F184+F204</f>
        <v>6189.266</v>
      </c>
      <c r="G183" s="214"/>
      <c r="H183" s="470">
        <f>H184+H204</f>
        <v>2081.672</v>
      </c>
      <c r="I183" s="211"/>
      <c r="J183" s="212"/>
      <c r="K183" s="211">
        <f>K184+K204</f>
        <v>2081.672</v>
      </c>
      <c r="L183" s="342"/>
      <c r="M183" s="336">
        <f t="shared" si="21"/>
        <v>0.3363358433778739</v>
      </c>
      <c r="N183" s="470">
        <f>N184+N204</f>
        <v>2081.672</v>
      </c>
      <c r="O183" s="211"/>
      <c r="P183" s="212"/>
      <c r="Q183" s="211">
        <f>Q184+Q204</f>
        <v>2081.672</v>
      </c>
      <c r="R183" s="306"/>
      <c r="S183" s="336">
        <f t="shared" si="22"/>
        <v>0.3363358433778739</v>
      </c>
      <c r="T183" s="279"/>
      <c r="U183" s="279"/>
    </row>
    <row r="184" spans="1:255" s="47" customFormat="1" ht="37.5" customHeight="1">
      <c r="A184" s="524" t="s">
        <v>7</v>
      </c>
      <c r="B184" s="443" t="s">
        <v>47</v>
      </c>
      <c r="C184" s="120">
        <f>C185+C191</f>
        <v>5828.016</v>
      </c>
      <c r="D184" s="120"/>
      <c r="E184" s="120"/>
      <c r="F184" s="120">
        <f>F185+F191</f>
        <v>5828.016</v>
      </c>
      <c r="G184" s="121"/>
      <c r="H184" s="120">
        <f>H185+H191</f>
        <v>1934.422</v>
      </c>
      <c r="I184" s="120"/>
      <c r="J184" s="120"/>
      <c r="K184" s="120">
        <f>K185+K191</f>
        <v>1934.422</v>
      </c>
      <c r="L184" s="198"/>
      <c r="M184" s="339">
        <f t="shared" si="21"/>
        <v>0.33191775726079</v>
      </c>
      <c r="N184" s="120">
        <f>N185+N191</f>
        <v>1934.422</v>
      </c>
      <c r="O184" s="120"/>
      <c r="P184" s="120"/>
      <c r="Q184" s="120">
        <f>Q185+Q191</f>
        <v>1934.422</v>
      </c>
      <c r="R184" s="298"/>
      <c r="S184" s="339">
        <f t="shared" si="22"/>
        <v>0.33191775726079</v>
      </c>
      <c r="T184" s="279"/>
      <c r="U184" s="279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1" ht="23.25" customHeight="1">
      <c r="A185" s="75" t="s">
        <v>73</v>
      </c>
      <c r="B185" s="361" t="s">
        <v>230</v>
      </c>
      <c r="C185" s="362">
        <f>C186+C187+C188+C189+C190</f>
        <v>3032.928</v>
      </c>
      <c r="D185" s="120"/>
      <c r="E185" s="120"/>
      <c r="F185" s="362">
        <f>F186+F187+F188+F189+F190</f>
        <v>3032.928</v>
      </c>
      <c r="G185" s="121"/>
      <c r="H185" s="362">
        <f>H186+H187+H188+H189+H190</f>
        <v>0</v>
      </c>
      <c r="I185" s="120"/>
      <c r="J185" s="120"/>
      <c r="K185" s="362">
        <f>K186+K187+K188+K189+K190</f>
        <v>0</v>
      </c>
      <c r="L185" s="198"/>
      <c r="M185" s="349">
        <f t="shared" si="21"/>
        <v>0</v>
      </c>
      <c r="N185" s="362">
        <f>N186+N187+N188+N189+N190</f>
        <v>0</v>
      </c>
      <c r="O185" s="120"/>
      <c r="P185" s="120"/>
      <c r="Q185" s="362">
        <f>Q186+Q187+Q188+Q189+Q190</f>
        <v>0</v>
      </c>
      <c r="R185" s="298"/>
      <c r="S185" s="349">
        <f t="shared" si="22"/>
        <v>0</v>
      </c>
      <c r="T185" s="279"/>
      <c r="U185" s="279"/>
    </row>
    <row r="186" spans="1:21" ht="24" customHeight="1">
      <c r="A186" s="11" t="s">
        <v>74</v>
      </c>
      <c r="B186" s="343" t="s">
        <v>231</v>
      </c>
      <c r="C186" s="103">
        <f>F186</f>
        <v>169.991</v>
      </c>
      <c r="D186" s="123"/>
      <c r="E186" s="123"/>
      <c r="F186" s="123">
        <v>169.991</v>
      </c>
      <c r="G186" s="124"/>
      <c r="H186" s="103">
        <f>K186</f>
        <v>0</v>
      </c>
      <c r="I186" s="123"/>
      <c r="J186" s="123"/>
      <c r="K186" s="123">
        <v>0</v>
      </c>
      <c r="L186" s="158"/>
      <c r="M186" s="349">
        <f t="shared" si="21"/>
        <v>0</v>
      </c>
      <c r="N186" s="103">
        <f>Q186</f>
        <v>0</v>
      </c>
      <c r="O186" s="123"/>
      <c r="P186" s="123"/>
      <c r="Q186" s="123">
        <v>0</v>
      </c>
      <c r="R186" s="298"/>
      <c r="S186" s="349">
        <f t="shared" si="22"/>
        <v>0</v>
      </c>
      <c r="T186" s="279"/>
      <c r="U186" s="279"/>
    </row>
    <row r="187" spans="1:21" ht="34.5" customHeight="1">
      <c r="A187" s="11" t="s">
        <v>75</v>
      </c>
      <c r="B187" s="343" t="s">
        <v>232</v>
      </c>
      <c r="C187" s="103">
        <f>E187+F187</f>
        <v>258.799</v>
      </c>
      <c r="D187" s="123"/>
      <c r="E187" s="123"/>
      <c r="F187" s="123">
        <v>258.799</v>
      </c>
      <c r="G187" s="124"/>
      <c r="H187" s="125">
        <f>J187+K187</f>
        <v>0</v>
      </c>
      <c r="I187" s="123"/>
      <c r="J187" s="123"/>
      <c r="K187" s="123">
        <v>0</v>
      </c>
      <c r="L187" s="158"/>
      <c r="M187" s="349">
        <f t="shared" si="21"/>
        <v>0</v>
      </c>
      <c r="N187" s="125">
        <f>P187+Q187</f>
        <v>0</v>
      </c>
      <c r="O187" s="123"/>
      <c r="P187" s="123"/>
      <c r="Q187" s="123">
        <v>0</v>
      </c>
      <c r="R187" s="298"/>
      <c r="S187" s="349">
        <f t="shared" si="22"/>
        <v>0</v>
      </c>
      <c r="T187" s="279"/>
      <c r="U187" s="279"/>
    </row>
    <row r="188" spans="1:21" ht="30" customHeight="1">
      <c r="A188" s="11" t="s">
        <v>53</v>
      </c>
      <c r="B188" s="343" t="s">
        <v>303</v>
      </c>
      <c r="C188" s="103">
        <f>E188+F188</f>
        <v>480</v>
      </c>
      <c r="D188" s="123"/>
      <c r="E188" s="158"/>
      <c r="F188" s="123">
        <v>480</v>
      </c>
      <c r="G188" s="124"/>
      <c r="H188" s="125">
        <f>J188+K188</f>
        <v>0</v>
      </c>
      <c r="I188" s="123"/>
      <c r="J188" s="123"/>
      <c r="K188" s="123">
        <v>0</v>
      </c>
      <c r="L188" s="158"/>
      <c r="M188" s="349">
        <f>H188/C188</f>
        <v>0</v>
      </c>
      <c r="N188" s="125">
        <f>P188+Q188</f>
        <v>0</v>
      </c>
      <c r="O188" s="123"/>
      <c r="P188" s="123"/>
      <c r="Q188" s="123">
        <v>0</v>
      </c>
      <c r="R188" s="298"/>
      <c r="S188" s="349">
        <f>N188/C188</f>
        <v>0</v>
      </c>
      <c r="T188" s="279"/>
      <c r="U188" s="279"/>
    </row>
    <row r="189" spans="1:21" ht="34.5" customHeight="1">
      <c r="A189" s="11" t="s">
        <v>60</v>
      </c>
      <c r="B189" s="343" t="s">
        <v>304</v>
      </c>
      <c r="C189" s="103">
        <f>E189+F189</f>
        <v>298</v>
      </c>
      <c r="D189" s="123"/>
      <c r="E189" s="158"/>
      <c r="F189" s="123">
        <v>298</v>
      </c>
      <c r="G189" s="124"/>
      <c r="H189" s="125">
        <f>J189+K189</f>
        <v>0</v>
      </c>
      <c r="I189" s="123"/>
      <c r="J189" s="123"/>
      <c r="K189" s="123">
        <v>0</v>
      </c>
      <c r="L189" s="158"/>
      <c r="M189" s="349">
        <f>H189/C189</f>
        <v>0</v>
      </c>
      <c r="N189" s="125">
        <f>P189+Q189</f>
        <v>0</v>
      </c>
      <c r="O189" s="123"/>
      <c r="P189" s="123"/>
      <c r="Q189" s="123">
        <v>0</v>
      </c>
      <c r="R189" s="298"/>
      <c r="S189" s="349">
        <f>N189/C189</f>
        <v>0</v>
      </c>
      <c r="T189" s="279"/>
      <c r="U189" s="279"/>
    </row>
    <row r="190" spans="1:21" ht="50.25" customHeight="1">
      <c r="A190" s="11" t="s">
        <v>79</v>
      </c>
      <c r="B190" s="343" t="s">
        <v>305</v>
      </c>
      <c r="C190" s="103">
        <f>F190</f>
        <v>1826.138</v>
      </c>
      <c r="D190" s="123"/>
      <c r="E190" s="158"/>
      <c r="F190" s="123">
        <v>1826.138</v>
      </c>
      <c r="G190" s="124"/>
      <c r="H190" s="125">
        <f>J190+K190</f>
        <v>0</v>
      </c>
      <c r="I190" s="123"/>
      <c r="J190" s="123"/>
      <c r="K190" s="123">
        <v>0</v>
      </c>
      <c r="L190" s="158"/>
      <c r="M190" s="349">
        <f>H190/C190</f>
        <v>0</v>
      </c>
      <c r="N190" s="125">
        <f>P190+Q190</f>
        <v>0</v>
      </c>
      <c r="O190" s="123"/>
      <c r="P190" s="123"/>
      <c r="Q190" s="123">
        <v>0</v>
      </c>
      <c r="R190" s="298"/>
      <c r="S190" s="349">
        <f>N190/C190</f>
        <v>0</v>
      </c>
      <c r="T190" s="279"/>
      <c r="U190" s="279"/>
    </row>
    <row r="191" spans="1:21" ht="26.25" customHeight="1">
      <c r="A191" s="10" t="s">
        <v>52</v>
      </c>
      <c r="B191" s="496" t="s">
        <v>233</v>
      </c>
      <c r="C191" s="177">
        <f>C192+C193+C194+C195+C196+C197+C198+C199+C200+C201+C202+C203</f>
        <v>2795.0879999999997</v>
      </c>
      <c r="D191" s="154"/>
      <c r="E191" s="157"/>
      <c r="F191" s="172">
        <f>F192+F193+F194+F195+F196+F197+F198+F199+F200+F201+F202+F203</f>
        <v>2795.0879999999997</v>
      </c>
      <c r="G191" s="58"/>
      <c r="H191" s="177">
        <f>H192+H193+H194+H195+H196+H197+H198+H199+H200+H201+H202+H203</f>
        <v>1934.422</v>
      </c>
      <c r="I191" s="154"/>
      <c r="J191" s="157"/>
      <c r="K191" s="172">
        <f>K192+K193+K194+K195+K196+K197+K198+K199+K200+K201+K202+K203</f>
        <v>1934.422</v>
      </c>
      <c r="L191" s="159"/>
      <c r="M191" s="333">
        <f t="shared" si="21"/>
        <v>0.6920791044861558</v>
      </c>
      <c r="N191" s="177">
        <f>N192+N193+N194+N195+N196+N197+N198+N199+N200+N201+N202+N203</f>
        <v>1934.422</v>
      </c>
      <c r="O191" s="154"/>
      <c r="P191" s="157"/>
      <c r="Q191" s="172">
        <f>Q192+Q193+Q194+Q195+Q196+Q197+Q198+Q199+Q200+Q201+Q202+Q203</f>
        <v>1934.422</v>
      </c>
      <c r="R191" s="294"/>
      <c r="S191" s="333">
        <f t="shared" si="22"/>
        <v>0.6920791044861558</v>
      </c>
      <c r="T191" s="279"/>
      <c r="U191" s="279"/>
    </row>
    <row r="192" spans="1:21" ht="69" customHeight="1">
      <c r="A192" s="10" t="s">
        <v>64</v>
      </c>
      <c r="B192" s="343" t="s">
        <v>234</v>
      </c>
      <c r="C192" s="103">
        <f aca="true" t="shared" si="26" ref="C192:C203">E192+F192</f>
        <v>1550.878</v>
      </c>
      <c r="D192" s="114"/>
      <c r="E192" s="114"/>
      <c r="F192" s="114">
        <v>1550.878</v>
      </c>
      <c r="G192" s="58"/>
      <c r="H192" s="103">
        <f aca="true" t="shared" si="27" ref="H192:H202">J192+K192</f>
        <v>1550.197</v>
      </c>
      <c r="I192" s="114"/>
      <c r="J192" s="114"/>
      <c r="K192" s="114">
        <v>1550.197</v>
      </c>
      <c r="L192" s="159"/>
      <c r="M192" s="349">
        <f t="shared" si="21"/>
        <v>0.9995608938936524</v>
      </c>
      <c r="N192" s="103">
        <f aca="true" t="shared" si="28" ref="N192:N202">P192+Q192</f>
        <v>1550.197</v>
      </c>
      <c r="O192" s="114"/>
      <c r="P192" s="114"/>
      <c r="Q192" s="114">
        <v>1550.197</v>
      </c>
      <c r="R192" s="294"/>
      <c r="S192" s="349">
        <f t="shared" si="22"/>
        <v>0.9995608938936524</v>
      </c>
      <c r="T192" s="279"/>
      <c r="U192" s="279"/>
    </row>
    <row r="193" spans="1:21" ht="36.75" customHeight="1">
      <c r="A193" s="10" t="s">
        <v>54</v>
      </c>
      <c r="B193" s="343" t="s">
        <v>306</v>
      </c>
      <c r="C193" s="103">
        <f t="shared" si="26"/>
        <v>121</v>
      </c>
      <c r="D193" s="114"/>
      <c r="E193" s="114"/>
      <c r="F193" s="114">
        <v>121</v>
      </c>
      <c r="G193" s="58"/>
      <c r="H193" s="103">
        <f t="shared" si="27"/>
        <v>0</v>
      </c>
      <c r="I193" s="114"/>
      <c r="J193" s="114"/>
      <c r="K193" s="114">
        <v>0</v>
      </c>
      <c r="L193" s="159"/>
      <c r="M193" s="349">
        <f aca="true" t="shared" si="29" ref="M193:M202">H193/C193</f>
        <v>0</v>
      </c>
      <c r="N193" s="103">
        <f t="shared" si="28"/>
        <v>0</v>
      </c>
      <c r="O193" s="114"/>
      <c r="P193" s="114"/>
      <c r="Q193" s="114">
        <v>0</v>
      </c>
      <c r="R193" s="294"/>
      <c r="S193" s="349">
        <f aca="true" t="shared" si="30" ref="S193:S202">N193/C193</f>
        <v>0</v>
      </c>
      <c r="T193" s="279"/>
      <c r="U193" s="279"/>
    </row>
    <row r="194" spans="1:21" ht="36.75" customHeight="1">
      <c r="A194" s="10" t="s">
        <v>108</v>
      </c>
      <c r="B194" s="343" t="s">
        <v>307</v>
      </c>
      <c r="C194" s="103">
        <f t="shared" si="26"/>
        <v>122</v>
      </c>
      <c r="D194" s="114"/>
      <c r="E194" s="114"/>
      <c r="F194" s="114">
        <v>122</v>
      </c>
      <c r="G194" s="58"/>
      <c r="H194" s="103">
        <f t="shared" si="27"/>
        <v>0</v>
      </c>
      <c r="I194" s="114"/>
      <c r="J194" s="114"/>
      <c r="K194" s="114">
        <v>0</v>
      </c>
      <c r="L194" s="159"/>
      <c r="M194" s="350">
        <f t="shared" si="29"/>
        <v>0</v>
      </c>
      <c r="N194" s="103">
        <f t="shared" si="28"/>
        <v>0</v>
      </c>
      <c r="O194" s="114"/>
      <c r="P194" s="114"/>
      <c r="Q194" s="114">
        <v>0</v>
      </c>
      <c r="R194" s="294"/>
      <c r="S194" s="350">
        <f t="shared" si="30"/>
        <v>0</v>
      </c>
      <c r="T194" s="279"/>
      <c r="U194" s="279"/>
    </row>
    <row r="195" spans="1:21" ht="37.5" customHeight="1">
      <c r="A195" s="10" t="s">
        <v>109</v>
      </c>
      <c r="B195" s="343" t="s">
        <v>308</v>
      </c>
      <c r="C195" s="103">
        <f t="shared" si="26"/>
        <v>70</v>
      </c>
      <c r="D195" s="114"/>
      <c r="E195" s="114"/>
      <c r="F195" s="114">
        <v>70</v>
      </c>
      <c r="G195" s="58"/>
      <c r="H195" s="103">
        <f t="shared" si="27"/>
        <v>0</v>
      </c>
      <c r="I195" s="114"/>
      <c r="J195" s="114"/>
      <c r="K195" s="114">
        <v>0</v>
      </c>
      <c r="L195" s="159"/>
      <c r="M195" s="349">
        <f t="shared" si="29"/>
        <v>0</v>
      </c>
      <c r="N195" s="103">
        <f t="shared" si="28"/>
        <v>0</v>
      </c>
      <c r="O195" s="114"/>
      <c r="P195" s="114"/>
      <c r="Q195" s="114">
        <v>0</v>
      </c>
      <c r="R195" s="294"/>
      <c r="S195" s="349">
        <f t="shared" si="30"/>
        <v>0</v>
      </c>
      <c r="T195" s="279"/>
      <c r="U195" s="279"/>
    </row>
    <row r="196" spans="1:21" ht="36.75" customHeight="1">
      <c r="A196" s="10" t="s">
        <v>149</v>
      </c>
      <c r="B196" s="343" t="s">
        <v>309</v>
      </c>
      <c r="C196" s="103">
        <f t="shared" si="26"/>
        <v>111</v>
      </c>
      <c r="D196" s="114"/>
      <c r="E196" s="114"/>
      <c r="F196" s="114">
        <v>111</v>
      </c>
      <c r="G196" s="58"/>
      <c r="H196" s="103">
        <f t="shared" si="27"/>
        <v>0</v>
      </c>
      <c r="I196" s="114"/>
      <c r="J196" s="114"/>
      <c r="K196" s="114">
        <v>0</v>
      </c>
      <c r="L196" s="159"/>
      <c r="M196" s="349">
        <f t="shared" si="29"/>
        <v>0</v>
      </c>
      <c r="N196" s="103">
        <f t="shared" si="28"/>
        <v>0</v>
      </c>
      <c r="O196" s="114"/>
      <c r="P196" s="114"/>
      <c r="Q196" s="114">
        <v>0</v>
      </c>
      <c r="R196" s="294"/>
      <c r="S196" s="349">
        <f t="shared" si="30"/>
        <v>0</v>
      </c>
      <c r="T196" s="279"/>
      <c r="U196" s="279"/>
    </row>
    <row r="197" spans="1:21" ht="34.5" customHeight="1">
      <c r="A197" s="10" t="s">
        <v>235</v>
      </c>
      <c r="B197" s="417" t="s">
        <v>310</v>
      </c>
      <c r="C197" s="103">
        <f t="shared" si="26"/>
        <v>47</v>
      </c>
      <c r="D197" s="114"/>
      <c r="E197" s="114"/>
      <c r="F197" s="114">
        <v>47</v>
      </c>
      <c r="G197" s="58"/>
      <c r="H197" s="103">
        <f t="shared" si="27"/>
        <v>0</v>
      </c>
      <c r="I197" s="114"/>
      <c r="J197" s="114"/>
      <c r="K197" s="114">
        <v>0</v>
      </c>
      <c r="L197" s="159"/>
      <c r="M197" s="349">
        <f t="shared" si="29"/>
        <v>0</v>
      </c>
      <c r="N197" s="103">
        <f t="shared" si="28"/>
        <v>0</v>
      </c>
      <c r="O197" s="114"/>
      <c r="P197" s="114"/>
      <c r="Q197" s="114">
        <v>0</v>
      </c>
      <c r="R197" s="294"/>
      <c r="S197" s="349">
        <f t="shared" si="30"/>
        <v>0</v>
      </c>
      <c r="T197" s="279"/>
      <c r="U197" s="279"/>
    </row>
    <row r="198" spans="1:21" ht="34.5" customHeight="1">
      <c r="A198" s="10" t="s">
        <v>236</v>
      </c>
      <c r="B198" s="343" t="s">
        <v>311</v>
      </c>
      <c r="C198" s="103">
        <f t="shared" si="26"/>
        <v>129</v>
      </c>
      <c r="D198" s="114"/>
      <c r="E198" s="114"/>
      <c r="F198" s="114">
        <v>129</v>
      </c>
      <c r="G198" s="58"/>
      <c r="H198" s="103">
        <f t="shared" si="27"/>
        <v>0</v>
      </c>
      <c r="I198" s="114"/>
      <c r="J198" s="114"/>
      <c r="K198" s="114">
        <v>0</v>
      </c>
      <c r="L198" s="159"/>
      <c r="M198" s="349">
        <f t="shared" si="29"/>
        <v>0</v>
      </c>
      <c r="N198" s="103">
        <f t="shared" si="28"/>
        <v>0</v>
      </c>
      <c r="O198" s="114"/>
      <c r="P198" s="114"/>
      <c r="Q198" s="114">
        <v>0</v>
      </c>
      <c r="R198" s="294"/>
      <c r="S198" s="349">
        <f t="shared" si="30"/>
        <v>0</v>
      </c>
      <c r="T198" s="279"/>
      <c r="U198" s="279"/>
    </row>
    <row r="199" spans="1:21" ht="37.5" customHeight="1">
      <c r="A199" s="10" t="s">
        <v>237</v>
      </c>
      <c r="B199" s="343" t="s">
        <v>312</v>
      </c>
      <c r="C199" s="103">
        <f t="shared" si="26"/>
        <v>73</v>
      </c>
      <c r="D199" s="114"/>
      <c r="E199" s="114"/>
      <c r="F199" s="114">
        <v>73</v>
      </c>
      <c r="G199" s="58"/>
      <c r="H199" s="103">
        <f t="shared" si="27"/>
        <v>0</v>
      </c>
      <c r="I199" s="114"/>
      <c r="J199" s="114"/>
      <c r="K199" s="114">
        <v>0</v>
      </c>
      <c r="L199" s="159"/>
      <c r="M199" s="349">
        <f t="shared" si="29"/>
        <v>0</v>
      </c>
      <c r="N199" s="103">
        <f t="shared" si="28"/>
        <v>0</v>
      </c>
      <c r="O199" s="114"/>
      <c r="P199" s="114"/>
      <c r="Q199" s="114">
        <v>0</v>
      </c>
      <c r="R199" s="294"/>
      <c r="S199" s="349">
        <f t="shared" si="30"/>
        <v>0</v>
      </c>
      <c r="T199" s="279"/>
      <c r="U199" s="279"/>
    </row>
    <row r="200" spans="1:21" ht="34.5" customHeight="1">
      <c r="A200" s="10" t="s">
        <v>238</v>
      </c>
      <c r="B200" s="343" t="s">
        <v>313</v>
      </c>
      <c r="C200" s="103">
        <f t="shared" si="26"/>
        <v>60</v>
      </c>
      <c r="D200" s="114"/>
      <c r="E200" s="114"/>
      <c r="F200" s="114">
        <v>60</v>
      </c>
      <c r="G200" s="58"/>
      <c r="H200" s="103">
        <f t="shared" si="27"/>
        <v>0</v>
      </c>
      <c r="I200" s="114"/>
      <c r="J200" s="114"/>
      <c r="K200" s="114">
        <v>0</v>
      </c>
      <c r="L200" s="159"/>
      <c r="M200" s="349">
        <f t="shared" si="29"/>
        <v>0</v>
      </c>
      <c r="N200" s="103">
        <f t="shared" si="28"/>
        <v>0</v>
      </c>
      <c r="O200" s="114"/>
      <c r="P200" s="114"/>
      <c r="Q200" s="114">
        <v>0</v>
      </c>
      <c r="R200" s="294"/>
      <c r="S200" s="349">
        <f t="shared" si="30"/>
        <v>0</v>
      </c>
      <c r="T200" s="279"/>
      <c r="U200" s="279"/>
    </row>
    <row r="201" spans="1:21" ht="59.25" customHeight="1">
      <c r="A201" s="10" t="s">
        <v>239</v>
      </c>
      <c r="B201" s="343" t="s">
        <v>240</v>
      </c>
      <c r="C201" s="103">
        <f t="shared" si="26"/>
        <v>385</v>
      </c>
      <c r="D201" s="114"/>
      <c r="E201" s="114"/>
      <c r="F201" s="114">
        <v>385</v>
      </c>
      <c r="G201" s="58"/>
      <c r="H201" s="103">
        <f t="shared" si="27"/>
        <v>384.225</v>
      </c>
      <c r="I201" s="114"/>
      <c r="J201" s="114"/>
      <c r="K201" s="114">
        <v>384.225</v>
      </c>
      <c r="L201" s="159"/>
      <c r="M201" s="349">
        <f t="shared" si="29"/>
        <v>0.9979870129870131</v>
      </c>
      <c r="N201" s="103">
        <f t="shared" si="28"/>
        <v>384.225</v>
      </c>
      <c r="O201" s="114"/>
      <c r="P201" s="114"/>
      <c r="Q201" s="114">
        <v>384.225</v>
      </c>
      <c r="R201" s="294"/>
      <c r="S201" s="349">
        <f t="shared" si="30"/>
        <v>0.9979870129870131</v>
      </c>
      <c r="T201" s="279"/>
      <c r="U201" s="279"/>
    </row>
    <row r="202" spans="1:21" ht="57" customHeight="1">
      <c r="A202" s="10" t="s">
        <v>241</v>
      </c>
      <c r="B202" s="343" t="s">
        <v>314</v>
      </c>
      <c r="C202" s="103">
        <f t="shared" si="26"/>
        <v>66.21</v>
      </c>
      <c r="D202" s="114"/>
      <c r="E202" s="114"/>
      <c r="F202" s="114">
        <v>66.21</v>
      </c>
      <c r="G202" s="58"/>
      <c r="H202" s="103">
        <f t="shared" si="27"/>
        <v>0</v>
      </c>
      <c r="I202" s="114"/>
      <c r="J202" s="114"/>
      <c r="K202" s="114">
        <v>0</v>
      </c>
      <c r="L202" s="159"/>
      <c r="M202" s="349">
        <f t="shared" si="29"/>
        <v>0</v>
      </c>
      <c r="N202" s="103">
        <f t="shared" si="28"/>
        <v>0</v>
      </c>
      <c r="O202" s="114"/>
      <c r="P202" s="114"/>
      <c r="Q202" s="114">
        <v>0</v>
      </c>
      <c r="R202" s="294"/>
      <c r="S202" s="349">
        <f t="shared" si="30"/>
        <v>0</v>
      </c>
      <c r="T202" s="279"/>
      <c r="U202" s="279"/>
    </row>
    <row r="203" spans="1:21" ht="35.25" customHeight="1">
      <c r="A203" s="12" t="s">
        <v>315</v>
      </c>
      <c r="B203" s="343" t="s">
        <v>316</v>
      </c>
      <c r="C203" s="164">
        <f t="shared" si="26"/>
        <v>60</v>
      </c>
      <c r="D203" s="72"/>
      <c r="E203" s="72"/>
      <c r="F203" s="72">
        <v>60</v>
      </c>
      <c r="G203" s="167"/>
      <c r="H203" s="103">
        <f>J203+K203</f>
        <v>0</v>
      </c>
      <c r="I203" s="114"/>
      <c r="J203" s="114"/>
      <c r="K203" s="114">
        <v>0</v>
      </c>
      <c r="L203" s="159"/>
      <c r="M203" s="349">
        <f>H203/C203</f>
        <v>0</v>
      </c>
      <c r="N203" s="103">
        <f>P203+Q203</f>
        <v>0</v>
      </c>
      <c r="O203" s="114"/>
      <c r="P203" s="114"/>
      <c r="Q203" s="114">
        <v>0</v>
      </c>
      <c r="R203" s="294"/>
      <c r="S203" s="349">
        <f>N203/C203</f>
        <v>0</v>
      </c>
      <c r="T203" s="279"/>
      <c r="U203" s="279"/>
    </row>
    <row r="204" spans="1:21" ht="39" customHeight="1">
      <c r="A204" s="85" t="s">
        <v>8</v>
      </c>
      <c r="B204" s="444" t="s">
        <v>102</v>
      </c>
      <c r="C204" s="184">
        <f>C205</f>
        <v>361.25</v>
      </c>
      <c r="D204" s="185"/>
      <c r="E204" s="185"/>
      <c r="F204" s="185">
        <f>F205</f>
        <v>361.25</v>
      </c>
      <c r="G204" s="165"/>
      <c r="H204" s="184">
        <f>H205</f>
        <v>147.25</v>
      </c>
      <c r="I204" s="185"/>
      <c r="J204" s="185"/>
      <c r="K204" s="185">
        <f>K205</f>
        <v>147.25</v>
      </c>
      <c r="L204" s="199"/>
      <c r="M204" s="338">
        <f aca="true" t="shared" si="31" ref="M204:M237">H204/C204</f>
        <v>0.4076124567474048</v>
      </c>
      <c r="N204" s="184">
        <f>N205</f>
        <v>147.25</v>
      </c>
      <c r="O204" s="185"/>
      <c r="P204" s="185"/>
      <c r="Q204" s="185">
        <f>Q205</f>
        <v>147.25</v>
      </c>
      <c r="R204" s="294"/>
      <c r="S204" s="338">
        <f aca="true" t="shared" si="32" ref="S204:S237">N204/C204</f>
        <v>0.4076124567474048</v>
      </c>
      <c r="T204" s="279"/>
      <c r="U204" s="279"/>
    </row>
    <row r="205" spans="1:21" ht="52.5" customHeight="1" thickBot="1">
      <c r="A205" s="48" t="s">
        <v>73</v>
      </c>
      <c r="B205" s="497" t="s">
        <v>31</v>
      </c>
      <c r="C205" s="103">
        <f>D205+E205+F205</f>
        <v>361.25</v>
      </c>
      <c r="D205" s="117"/>
      <c r="E205" s="117"/>
      <c r="F205" s="117">
        <v>361.25</v>
      </c>
      <c r="G205" s="118"/>
      <c r="H205" s="103">
        <f>I205+J205+K205</f>
        <v>147.25</v>
      </c>
      <c r="I205" s="117"/>
      <c r="J205" s="117"/>
      <c r="K205" s="117">
        <v>147.25</v>
      </c>
      <c r="L205" s="330"/>
      <c r="M205" s="349">
        <f t="shared" si="31"/>
        <v>0.4076124567474048</v>
      </c>
      <c r="N205" s="103">
        <f>O205+P205+Q205</f>
        <v>147.25</v>
      </c>
      <c r="O205" s="117"/>
      <c r="P205" s="117"/>
      <c r="Q205" s="117">
        <v>147.25</v>
      </c>
      <c r="R205" s="305"/>
      <c r="S205" s="349">
        <f t="shared" si="32"/>
        <v>0.4076124567474048</v>
      </c>
      <c r="T205" s="279"/>
      <c r="U205" s="279"/>
    </row>
    <row r="206" spans="1:21" ht="55.5" customHeight="1" thickBot="1">
      <c r="A206" s="49" t="s">
        <v>68</v>
      </c>
      <c r="B206" s="450" t="s">
        <v>345</v>
      </c>
      <c r="C206" s="246">
        <f>C207+C234</f>
        <v>21594.84</v>
      </c>
      <c r="D206" s="116"/>
      <c r="E206" s="219"/>
      <c r="F206" s="116">
        <f>F207+F234</f>
        <v>21594.84</v>
      </c>
      <c r="G206" s="119"/>
      <c r="H206" s="246">
        <f>H207+H234</f>
        <v>17981.051</v>
      </c>
      <c r="I206" s="116"/>
      <c r="J206" s="219"/>
      <c r="K206" s="116">
        <f>K207+K234</f>
        <v>17981.051</v>
      </c>
      <c r="L206" s="169"/>
      <c r="M206" s="332">
        <f t="shared" si="31"/>
        <v>0.8326549768370592</v>
      </c>
      <c r="N206" s="246">
        <f>N207+N234</f>
        <v>15913.204</v>
      </c>
      <c r="O206" s="116"/>
      <c r="P206" s="219"/>
      <c r="Q206" s="116">
        <f>Q207+Q234</f>
        <v>15913.204</v>
      </c>
      <c r="R206" s="296"/>
      <c r="S206" s="332">
        <f t="shared" si="32"/>
        <v>0.7368984442579801</v>
      </c>
      <c r="T206" s="279"/>
      <c r="U206" s="279"/>
    </row>
    <row r="207" spans="1:21" ht="38.25" customHeight="1">
      <c r="A207" s="477" t="s">
        <v>346</v>
      </c>
      <c r="B207" s="443" t="s">
        <v>47</v>
      </c>
      <c r="C207" s="474">
        <f>C208+C209+C210+C211+C232+C233</f>
        <v>21548.629</v>
      </c>
      <c r="D207" s="474"/>
      <c r="E207" s="475"/>
      <c r="F207" s="474">
        <f>F208+F209+F210+F211+F232+F233</f>
        <v>21548.629</v>
      </c>
      <c r="G207" s="163"/>
      <c r="H207" s="474">
        <f>H208+H209+H210+H211+H232+H233</f>
        <v>17936.823</v>
      </c>
      <c r="I207" s="474"/>
      <c r="J207" s="475"/>
      <c r="K207" s="474">
        <f>K208+K209+K210+K211+K232+K233</f>
        <v>17936.823</v>
      </c>
      <c r="L207" s="328"/>
      <c r="M207" s="337">
        <f t="shared" si="31"/>
        <v>0.8323881301218745</v>
      </c>
      <c r="N207" s="474">
        <f>N208+N209+N210+N211+N232+N233</f>
        <v>15868.976</v>
      </c>
      <c r="O207" s="474"/>
      <c r="P207" s="475"/>
      <c r="Q207" s="474">
        <f>Q208+Q209+Q210+Q211+Q232+Q233</f>
        <v>15868.976</v>
      </c>
      <c r="R207" s="476"/>
      <c r="S207" s="337">
        <f t="shared" si="32"/>
        <v>0.736426247813724</v>
      </c>
      <c r="T207" s="279"/>
      <c r="U207" s="279"/>
    </row>
    <row r="208" spans="1:21" ht="27" customHeight="1">
      <c r="A208" s="75" t="s">
        <v>73</v>
      </c>
      <c r="B208" s="472" t="s">
        <v>118</v>
      </c>
      <c r="C208" s="125">
        <f>D208+E208+F208</f>
        <v>500</v>
      </c>
      <c r="D208" s="123"/>
      <c r="E208" s="123"/>
      <c r="F208" s="123">
        <v>500</v>
      </c>
      <c r="G208" s="124"/>
      <c r="H208" s="125">
        <f>I208+J208+K208</f>
        <v>418.209</v>
      </c>
      <c r="I208" s="473"/>
      <c r="J208" s="473"/>
      <c r="K208" s="123">
        <v>418.209</v>
      </c>
      <c r="L208" s="158"/>
      <c r="M208" s="349">
        <f t="shared" si="31"/>
        <v>0.836418</v>
      </c>
      <c r="N208" s="125">
        <f>O208+P208+Q208</f>
        <v>418.209</v>
      </c>
      <c r="O208" s="123"/>
      <c r="P208" s="123"/>
      <c r="Q208" s="123">
        <v>418.209</v>
      </c>
      <c r="R208" s="298"/>
      <c r="S208" s="349">
        <f t="shared" si="32"/>
        <v>0.836418</v>
      </c>
      <c r="T208" s="279"/>
      <c r="U208" s="279"/>
    </row>
    <row r="209" spans="1:21" ht="27" customHeight="1">
      <c r="A209" s="35" t="s">
        <v>52</v>
      </c>
      <c r="B209" s="427" t="s">
        <v>5</v>
      </c>
      <c r="C209" s="103">
        <f>F209</f>
        <v>384.031</v>
      </c>
      <c r="D209" s="114"/>
      <c r="E209" s="114"/>
      <c r="F209" s="114">
        <v>384.031</v>
      </c>
      <c r="G209" s="114"/>
      <c r="H209" s="103">
        <f>I209+J209+K209</f>
        <v>298.492</v>
      </c>
      <c r="I209" s="154"/>
      <c r="J209" s="154"/>
      <c r="K209" s="114">
        <v>298.492</v>
      </c>
      <c r="L209" s="114"/>
      <c r="M209" s="349">
        <f t="shared" si="31"/>
        <v>0.777260169100932</v>
      </c>
      <c r="N209" s="103">
        <f>O209+P209+Q209</f>
        <v>298.492</v>
      </c>
      <c r="O209" s="114"/>
      <c r="P209" s="114"/>
      <c r="Q209" s="114">
        <v>298.492</v>
      </c>
      <c r="R209" s="294"/>
      <c r="S209" s="349">
        <f t="shared" si="32"/>
        <v>0.777260169100932</v>
      </c>
      <c r="T209" s="279"/>
      <c r="U209" s="279"/>
    </row>
    <row r="210" spans="1:21" ht="15" customHeight="1">
      <c r="A210" s="35" t="s">
        <v>71</v>
      </c>
      <c r="B210" s="426" t="s">
        <v>222</v>
      </c>
      <c r="C210" s="103">
        <f>F210</f>
        <v>2558.754</v>
      </c>
      <c r="D210" s="114"/>
      <c r="E210" s="114"/>
      <c r="F210" s="114">
        <v>2558.754</v>
      </c>
      <c r="G210" s="114"/>
      <c r="H210" s="103">
        <f>I210+J210+K210</f>
        <v>2558.754</v>
      </c>
      <c r="I210" s="154"/>
      <c r="J210" s="154"/>
      <c r="K210" s="114">
        <v>2558.754</v>
      </c>
      <c r="L210" s="114"/>
      <c r="M210" s="350">
        <f t="shared" si="31"/>
        <v>1</v>
      </c>
      <c r="N210" s="103">
        <f>O210+P210+Q210</f>
        <v>2558.754</v>
      </c>
      <c r="O210" s="114"/>
      <c r="P210" s="114"/>
      <c r="Q210" s="114">
        <v>2558.754</v>
      </c>
      <c r="R210" s="294"/>
      <c r="S210" s="350">
        <f t="shared" si="32"/>
        <v>1</v>
      </c>
      <c r="T210" s="279"/>
      <c r="U210" s="279"/>
    </row>
    <row r="211" spans="1:21" ht="162.75" customHeight="1">
      <c r="A211" s="35" t="s">
        <v>62</v>
      </c>
      <c r="B211" s="170" t="s">
        <v>318</v>
      </c>
      <c r="C211" s="103">
        <f>C212+C215+C216+C217+C218+C219+C220+C221+C222</f>
        <v>4349.984</v>
      </c>
      <c r="D211" s="114"/>
      <c r="E211" s="159"/>
      <c r="F211" s="130">
        <f>F212+F215+F216+F217+F218+F219+F220+F221+F222</f>
        <v>4349.984</v>
      </c>
      <c r="G211" s="114"/>
      <c r="H211" s="103">
        <f>H212+H215+H216+H217+H218+H219+H220+H221+H222</f>
        <v>3685.09</v>
      </c>
      <c r="I211" s="114"/>
      <c r="J211" s="159"/>
      <c r="K211" s="130">
        <f>K212+K215+K216+K217+K218+K219+K220+K221+K222</f>
        <v>3685.09</v>
      </c>
      <c r="L211" s="114"/>
      <c r="M211" s="349">
        <f t="shared" si="31"/>
        <v>0.8471502423916961</v>
      </c>
      <c r="N211" s="103">
        <f>N212+N215+N216+N217+N218+N219+N220+N221+N222</f>
        <v>4343.217000000001</v>
      </c>
      <c r="O211" s="114"/>
      <c r="P211" s="159"/>
      <c r="Q211" s="130">
        <f>Q212+Q215+Q216+Q217+Q218+Q219+Q220+Q221+Q222</f>
        <v>4343.217000000001</v>
      </c>
      <c r="R211" s="294"/>
      <c r="S211" s="349">
        <f t="shared" si="32"/>
        <v>0.9984443620942054</v>
      </c>
      <c r="T211" s="279"/>
      <c r="U211" s="279"/>
    </row>
    <row r="212" spans="1:21" ht="35.25" customHeight="1">
      <c r="A212" s="35" t="s">
        <v>59</v>
      </c>
      <c r="B212" s="498" t="s">
        <v>317</v>
      </c>
      <c r="C212" s="103">
        <f>C213+C214</f>
        <v>127.526</v>
      </c>
      <c r="D212" s="114"/>
      <c r="E212" s="159"/>
      <c r="F212" s="130">
        <f>F213+F214</f>
        <v>127.526</v>
      </c>
      <c r="G212" s="114"/>
      <c r="H212" s="103">
        <f>H213+H214</f>
        <v>127.526</v>
      </c>
      <c r="I212" s="114"/>
      <c r="J212" s="159"/>
      <c r="K212" s="130">
        <f>K213+K214</f>
        <v>127.526</v>
      </c>
      <c r="L212" s="114"/>
      <c r="M212" s="349">
        <f t="shared" si="31"/>
        <v>1</v>
      </c>
      <c r="N212" s="103">
        <f>N213+N214</f>
        <v>127.526</v>
      </c>
      <c r="O212" s="114"/>
      <c r="P212" s="159"/>
      <c r="Q212" s="130">
        <f>Q213+Q214</f>
        <v>127.526</v>
      </c>
      <c r="R212" s="294"/>
      <c r="S212" s="349">
        <f t="shared" si="32"/>
        <v>1</v>
      </c>
      <c r="T212" s="279"/>
      <c r="U212" s="279"/>
    </row>
    <row r="213" spans="1:21" ht="18" customHeight="1">
      <c r="A213" s="35"/>
      <c r="B213" s="170" t="s">
        <v>319</v>
      </c>
      <c r="C213" s="103">
        <f aca="true" t="shared" si="33" ref="C213:C221">F213</f>
        <v>81.993</v>
      </c>
      <c r="D213" s="114"/>
      <c r="E213" s="114"/>
      <c r="F213" s="114">
        <v>81.993</v>
      </c>
      <c r="G213" s="114"/>
      <c r="H213" s="103">
        <f>K213</f>
        <v>81.993</v>
      </c>
      <c r="I213" s="114"/>
      <c r="J213" s="114"/>
      <c r="K213" s="114">
        <v>81.993</v>
      </c>
      <c r="L213" s="114"/>
      <c r="M213" s="349">
        <f t="shared" si="31"/>
        <v>1</v>
      </c>
      <c r="N213" s="103">
        <f>Q213</f>
        <v>81.993</v>
      </c>
      <c r="O213" s="114"/>
      <c r="P213" s="114"/>
      <c r="Q213" s="114">
        <v>81.993</v>
      </c>
      <c r="R213" s="294"/>
      <c r="S213" s="349">
        <f t="shared" si="32"/>
        <v>1</v>
      </c>
      <c r="T213" s="279"/>
      <c r="U213" s="279"/>
    </row>
    <row r="214" spans="1:21" ht="16.5" customHeight="1">
      <c r="A214" s="35"/>
      <c r="B214" s="170" t="s">
        <v>320</v>
      </c>
      <c r="C214" s="103">
        <f t="shared" si="33"/>
        <v>45.533</v>
      </c>
      <c r="D214" s="114"/>
      <c r="E214" s="114"/>
      <c r="F214" s="114">
        <v>45.533</v>
      </c>
      <c r="G214" s="114"/>
      <c r="H214" s="103">
        <f>K214</f>
        <v>45.533</v>
      </c>
      <c r="I214" s="114"/>
      <c r="J214" s="114"/>
      <c r="K214" s="114">
        <v>45.533</v>
      </c>
      <c r="L214" s="114"/>
      <c r="M214" s="349">
        <f>H214/C214</f>
        <v>1</v>
      </c>
      <c r="N214" s="103">
        <f>Q214</f>
        <v>45.533</v>
      </c>
      <c r="O214" s="114"/>
      <c r="P214" s="114"/>
      <c r="Q214" s="114">
        <v>45.533</v>
      </c>
      <c r="R214" s="294"/>
      <c r="S214" s="349">
        <f>N214/C214</f>
        <v>1</v>
      </c>
      <c r="T214" s="279"/>
      <c r="U214" s="279"/>
    </row>
    <row r="215" spans="1:21" ht="49.5" customHeight="1">
      <c r="A215" s="35" t="s">
        <v>81</v>
      </c>
      <c r="B215" s="170" t="s">
        <v>321</v>
      </c>
      <c r="C215" s="103">
        <f t="shared" si="33"/>
        <v>46.715</v>
      </c>
      <c r="D215" s="114"/>
      <c r="E215" s="114"/>
      <c r="F215" s="114">
        <v>46.715</v>
      </c>
      <c r="G215" s="114"/>
      <c r="H215" s="103">
        <f aca="true" t="shared" si="34" ref="H215:H220">K215</f>
        <v>46.715</v>
      </c>
      <c r="I215" s="154"/>
      <c r="J215" s="154"/>
      <c r="K215" s="114">
        <v>46.715</v>
      </c>
      <c r="L215" s="114"/>
      <c r="M215" s="349">
        <f t="shared" si="31"/>
        <v>1</v>
      </c>
      <c r="N215" s="103">
        <f aca="true" t="shared" si="35" ref="N215:N220">Q215</f>
        <v>46.715</v>
      </c>
      <c r="O215" s="114"/>
      <c r="P215" s="114"/>
      <c r="Q215" s="114">
        <v>46.715</v>
      </c>
      <c r="R215" s="294"/>
      <c r="S215" s="349">
        <f t="shared" si="32"/>
        <v>1</v>
      </c>
      <c r="T215" s="279"/>
      <c r="U215" s="279"/>
    </row>
    <row r="216" spans="1:21" ht="53.25" customHeight="1">
      <c r="A216" s="35" t="s">
        <v>322</v>
      </c>
      <c r="B216" s="170" t="s">
        <v>323</v>
      </c>
      <c r="C216" s="103">
        <f t="shared" si="33"/>
        <v>265.104</v>
      </c>
      <c r="D216" s="114"/>
      <c r="E216" s="114"/>
      <c r="F216" s="114">
        <v>265.104</v>
      </c>
      <c r="G216" s="114"/>
      <c r="H216" s="103">
        <f t="shared" si="34"/>
        <v>265.104</v>
      </c>
      <c r="I216" s="154"/>
      <c r="J216" s="154"/>
      <c r="K216" s="114">
        <v>265.104</v>
      </c>
      <c r="L216" s="114"/>
      <c r="M216" s="349">
        <f t="shared" si="31"/>
        <v>1</v>
      </c>
      <c r="N216" s="103">
        <f t="shared" si="35"/>
        <v>265.104</v>
      </c>
      <c r="O216" s="114"/>
      <c r="P216" s="114"/>
      <c r="Q216" s="114">
        <v>265.104</v>
      </c>
      <c r="R216" s="294"/>
      <c r="S216" s="349">
        <f t="shared" si="32"/>
        <v>1</v>
      </c>
      <c r="T216" s="279"/>
      <c r="U216" s="279"/>
    </row>
    <row r="217" spans="1:21" ht="59.25" customHeight="1">
      <c r="A217" s="35" t="s">
        <v>324</v>
      </c>
      <c r="B217" s="170" t="s">
        <v>325</v>
      </c>
      <c r="C217" s="103">
        <f t="shared" si="33"/>
        <v>33.687</v>
      </c>
      <c r="D217" s="114"/>
      <c r="E217" s="114"/>
      <c r="F217" s="114">
        <v>33.687</v>
      </c>
      <c r="G217" s="114"/>
      <c r="H217" s="103">
        <f t="shared" si="34"/>
        <v>33.687</v>
      </c>
      <c r="I217" s="154"/>
      <c r="J217" s="154"/>
      <c r="K217" s="114">
        <v>33.687</v>
      </c>
      <c r="L217" s="114"/>
      <c r="M217" s="349">
        <f t="shared" si="31"/>
        <v>1</v>
      </c>
      <c r="N217" s="103">
        <f t="shared" si="35"/>
        <v>33.687</v>
      </c>
      <c r="O217" s="114"/>
      <c r="P217" s="114"/>
      <c r="Q217" s="114">
        <v>33.687</v>
      </c>
      <c r="R217" s="294"/>
      <c r="S217" s="349">
        <f t="shared" si="32"/>
        <v>1</v>
      </c>
      <c r="T217" s="279"/>
      <c r="U217" s="279"/>
    </row>
    <row r="218" spans="1:21" ht="50.25" customHeight="1">
      <c r="A218" s="35" t="s">
        <v>326</v>
      </c>
      <c r="B218" s="170" t="s">
        <v>327</v>
      </c>
      <c r="C218" s="103">
        <f t="shared" si="33"/>
        <v>479.995</v>
      </c>
      <c r="D218" s="114"/>
      <c r="E218" s="114"/>
      <c r="F218" s="114">
        <v>479.995</v>
      </c>
      <c r="G218" s="114"/>
      <c r="H218" s="103">
        <f t="shared" si="34"/>
        <v>479.995</v>
      </c>
      <c r="I218" s="154"/>
      <c r="J218" s="154"/>
      <c r="K218" s="114">
        <v>479.995</v>
      </c>
      <c r="L218" s="114"/>
      <c r="M218" s="349">
        <f t="shared" si="31"/>
        <v>1</v>
      </c>
      <c r="N218" s="103">
        <f t="shared" si="35"/>
        <v>479.995</v>
      </c>
      <c r="O218" s="114"/>
      <c r="P218" s="114"/>
      <c r="Q218" s="114">
        <v>479.995</v>
      </c>
      <c r="R218" s="294"/>
      <c r="S218" s="349">
        <f t="shared" si="32"/>
        <v>1</v>
      </c>
      <c r="T218" s="279"/>
      <c r="U218" s="279"/>
    </row>
    <row r="219" spans="1:21" ht="53.25" customHeight="1">
      <c r="A219" s="35" t="s">
        <v>328</v>
      </c>
      <c r="B219" s="170" t="s">
        <v>329</v>
      </c>
      <c r="C219" s="103">
        <f t="shared" si="33"/>
        <v>188.016</v>
      </c>
      <c r="D219" s="114"/>
      <c r="E219" s="114"/>
      <c r="F219" s="114">
        <v>188.016</v>
      </c>
      <c r="G219" s="114"/>
      <c r="H219" s="103">
        <f t="shared" si="34"/>
        <v>0</v>
      </c>
      <c r="I219" s="154"/>
      <c r="J219" s="154"/>
      <c r="K219" s="114">
        <v>0</v>
      </c>
      <c r="L219" s="114"/>
      <c r="M219" s="349">
        <f t="shared" si="31"/>
        <v>0</v>
      </c>
      <c r="N219" s="103">
        <f t="shared" si="35"/>
        <v>188.016</v>
      </c>
      <c r="O219" s="114"/>
      <c r="P219" s="114"/>
      <c r="Q219" s="114">
        <v>188.016</v>
      </c>
      <c r="R219" s="294"/>
      <c r="S219" s="349">
        <f t="shared" si="32"/>
        <v>1</v>
      </c>
      <c r="T219" s="279"/>
      <c r="U219" s="279"/>
    </row>
    <row r="220" spans="1:21" ht="48" customHeight="1">
      <c r="A220" s="35" t="s">
        <v>331</v>
      </c>
      <c r="B220" s="170" t="s">
        <v>330</v>
      </c>
      <c r="C220" s="103">
        <f t="shared" si="33"/>
        <v>436.613</v>
      </c>
      <c r="D220" s="114"/>
      <c r="E220" s="114"/>
      <c r="F220" s="114">
        <v>436.613</v>
      </c>
      <c r="G220" s="114"/>
      <c r="H220" s="103">
        <f t="shared" si="34"/>
        <v>436.613</v>
      </c>
      <c r="I220" s="154"/>
      <c r="J220" s="154"/>
      <c r="K220" s="114">
        <v>436.613</v>
      </c>
      <c r="L220" s="114"/>
      <c r="M220" s="349">
        <f t="shared" si="31"/>
        <v>1</v>
      </c>
      <c r="N220" s="103">
        <f t="shared" si="35"/>
        <v>436.613</v>
      </c>
      <c r="O220" s="114"/>
      <c r="P220" s="114"/>
      <c r="Q220" s="114">
        <v>436.613</v>
      </c>
      <c r="R220" s="294"/>
      <c r="S220" s="349">
        <f t="shared" si="32"/>
        <v>1</v>
      </c>
      <c r="T220" s="279"/>
      <c r="U220" s="279"/>
    </row>
    <row r="221" spans="1:21" ht="87.75" customHeight="1">
      <c r="A221" s="35" t="s">
        <v>332</v>
      </c>
      <c r="B221" s="170" t="s">
        <v>333</v>
      </c>
      <c r="C221" s="103">
        <f t="shared" si="33"/>
        <v>400.236</v>
      </c>
      <c r="D221" s="114"/>
      <c r="E221" s="114"/>
      <c r="F221" s="114">
        <v>400.236</v>
      </c>
      <c r="G221" s="114"/>
      <c r="H221" s="103">
        <f>K221</f>
        <v>400.236</v>
      </c>
      <c r="I221" s="114"/>
      <c r="J221" s="114"/>
      <c r="K221" s="114">
        <v>400.236</v>
      </c>
      <c r="L221" s="114"/>
      <c r="M221" s="349">
        <f t="shared" si="31"/>
        <v>1</v>
      </c>
      <c r="N221" s="103">
        <f>Q221</f>
        <v>400.236</v>
      </c>
      <c r="O221" s="114"/>
      <c r="P221" s="114"/>
      <c r="Q221" s="114">
        <v>400.236</v>
      </c>
      <c r="R221" s="294"/>
      <c r="S221" s="349">
        <f t="shared" si="32"/>
        <v>1</v>
      </c>
      <c r="T221" s="279"/>
      <c r="U221" s="279"/>
    </row>
    <row r="222" spans="1:21" ht="48" customHeight="1">
      <c r="A222" s="35" t="s">
        <v>334</v>
      </c>
      <c r="B222" s="170" t="s">
        <v>335</v>
      </c>
      <c r="C222" s="103">
        <f>C223+C224+C225+C226+C227+C228+C229+C230+C231</f>
        <v>2372.092</v>
      </c>
      <c r="D222" s="114"/>
      <c r="E222" s="159"/>
      <c r="F222" s="130">
        <f>F223+F224+F225+F226+F227+F228+F229+F230+F231</f>
        <v>2372.092</v>
      </c>
      <c r="G222" s="114"/>
      <c r="H222" s="103">
        <f>H223+H224+H225+H226+H227+H228+H229+H230+H231</f>
        <v>1895.214</v>
      </c>
      <c r="I222" s="114"/>
      <c r="J222" s="159"/>
      <c r="K222" s="130">
        <f>K223+K224+K225+K226+K227+K228+K229+K230+K231</f>
        <v>1895.214</v>
      </c>
      <c r="L222" s="114"/>
      <c r="M222" s="349">
        <f t="shared" si="31"/>
        <v>0.7989631093566354</v>
      </c>
      <c r="N222" s="103">
        <f>N223+N224+N225+N226+N227+N228+N229+N230+N231</f>
        <v>2365.3250000000003</v>
      </c>
      <c r="O222" s="114"/>
      <c r="P222" s="159"/>
      <c r="Q222" s="130">
        <f>Q223+Q224+Q225+Q226+Q227+Q228+Q229+Q230+Q231</f>
        <v>2365.3250000000003</v>
      </c>
      <c r="R222" s="294"/>
      <c r="S222" s="349">
        <f t="shared" si="32"/>
        <v>0.9971472438674386</v>
      </c>
      <c r="T222" s="279"/>
      <c r="U222" s="279"/>
    </row>
    <row r="223" spans="1:21" ht="17.25" customHeight="1">
      <c r="A223" s="35"/>
      <c r="B223" s="170" t="s">
        <v>336</v>
      </c>
      <c r="C223" s="103">
        <f aca="true" t="shared" si="36" ref="C223:C233">F223</f>
        <v>163.282</v>
      </c>
      <c r="D223" s="114"/>
      <c r="E223" s="114"/>
      <c r="F223" s="114">
        <v>163.282</v>
      </c>
      <c r="G223" s="114"/>
      <c r="H223" s="103">
        <f>K223</f>
        <v>163.282</v>
      </c>
      <c r="I223" s="114"/>
      <c r="J223" s="114"/>
      <c r="K223" s="114">
        <v>163.282</v>
      </c>
      <c r="L223" s="114"/>
      <c r="M223" s="349">
        <f t="shared" si="31"/>
        <v>1</v>
      </c>
      <c r="N223" s="103">
        <f>Q223</f>
        <v>163.282</v>
      </c>
      <c r="O223" s="114"/>
      <c r="P223" s="114"/>
      <c r="Q223" s="114">
        <v>163.282</v>
      </c>
      <c r="R223" s="294"/>
      <c r="S223" s="349">
        <f t="shared" si="32"/>
        <v>1</v>
      </c>
      <c r="T223" s="279"/>
      <c r="U223" s="279"/>
    </row>
    <row r="224" spans="1:21" ht="15.75" customHeight="1">
      <c r="A224" s="35"/>
      <c r="B224" s="170" t="s">
        <v>337</v>
      </c>
      <c r="C224" s="103">
        <f t="shared" si="36"/>
        <v>223.339</v>
      </c>
      <c r="D224" s="114"/>
      <c r="E224" s="114"/>
      <c r="F224" s="114">
        <v>223.339</v>
      </c>
      <c r="G224" s="114"/>
      <c r="H224" s="103">
        <f>K224</f>
        <v>0</v>
      </c>
      <c r="I224" s="114"/>
      <c r="J224" s="114"/>
      <c r="K224" s="114">
        <v>0</v>
      </c>
      <c r="L224" s="114"/>
      <c r="M224" s="349">
        <f t="shared" si="31"/>
        <v>0</v>
      </c>
      <c r="N224" s="103">
        <f>Q224</f>
        <v>223.339</v>
      </c>
      <c r="O224" s="114"/>
      <c r="P224" s="114"/>
      <c r="Q224" s="114">
        <v>223.339</v>
      </c>
      <c r="R224" s="294"/>
      <c r="S224" s="349">
        <f t="shared" si="32"/>
        <v>1</v>
      </c>
      <c r="T224" s="279"/>
      <c r="U224" s="279"/>
    </row>
    <row r="225" spans="1:21" ht="16.5" customHeight="1">
      <c r="A225" s="35"/>
      <c r="B225" s="170" t="s">
        <v>338</v>
      </c>
      <c r="C225" s="103">
        <f t="shared" si="36"/>
        <v>250</v>
      </c>
      <c r="D225" s="114"/>
      <c r="E225" s="114"/>
      <c r="F225" s="114">
        <v>250</v>
      </c>
      <c r="G225" s="114"/>
      <c r="H225" s="103">
        <f>K225</f>
        <v>0</v>
      </c>
      <c r="I225" s="114"/>
      <c r="J225" s="114"/>
      <c r="K225" s="114">
        <v>0</v>
      </c>
      <c r="L225" s="114"/>
      <c r="M225" s="349">
        <f t="shared" si="31"/>
        <v>0</v>
      </c>
      <c r="N225" s="103">
        <f>Q225</f>
        <v>245.772</v>
      </c>
      <c r="O225" s="114"/>
      <c r="P225" s="114"/>
      <c r="Q225" s="114">
        <v>245.772</v>
      </c>
      <c r="R225" s="294"/>
      <c r="S225" s="349">
        <f t="shared" si="32"/>
        <v>0.983088</v>
      </c>
      <c r="T225" s="279"/>
      <c r="U225" s="279"/>
    </row>
    <row r="226" spans="1:21" ht="15.75" customHeight="1">
      <c r="A226" s="35"/>
      <c r="B226" s="170" t="s">
        <v>320</v>
      </c>
      <c r="C226" s="103">
        <f t="shared" si="36"/>
        <v>391.732</v>
      </c>
      <c r="D226" s="114"/>
      <c r="E226" s="114"/>
      <c r="F226" s="114">
        <v>391.732</v>
      </c>
      <c r="G226" s="114"/>
      <c r="H226" s="103">
        <f aca="true" t="shared" si="37" ref="H226:H231">K226</f>
        <v>391.732</v>
      </c>
      <c r="I226" s="114"/>
      <c r="J226" s="114"/>
      <c r="K226" s="114">
        <v>391.732</v>
      </c>
      <c r="L226" s="114"/>
      <c r="M226" s="349">
        <f t="shared" si="31"/>
        <v>1</v>
      </c>
      <c r="N226" s="103">
        <f aca="true" t="shared" si="38" ref="N226:N231">Q226</f>
        <v>391.732</v>
      </c>
      <c r="O226" s="114"/>
      <c r="P226" s="114"/>
      <c r="Q226" s="114">
        <v>391.732</v>
      </c>
      <c r="R226" s="294"/>
      <c r="S226" s="349">
        <f t="shared" si="32"/>
        <v>1</v>
      </c>
      <c r="T226" s="279"/>
      <c r="U226" s="279"/>
    </row>
    <row r="227" spans="1:21" ht="15.75" customHeight="1">
      <c r="A227" s="35"/>
      <c r="B227" s="170" t="s">
        <v>339</v>
      </c>
      <c r="C227" s="103">
        <f t="shared" si="36"/>
        <v>235.746</v>
      </c>
      <c r="D227" s="114"/>
      <c r="E227" s="114"/>
      <c r="F227" s="114">
        <v>235.746</v>
      </c>
      <c r="G227" s="114"/>
      <c r="H227" s="103">
        <f t="shared" si="37"/>
        <v>235.746</v>
      </c>
      <c r="I227" s="114"/>
      <c r="J227" s="114"/>
      <c r="K227" s="114">
        <v>235.746</v>
      </c>
      <c r="L227" s="114"/>
      <c r="M227" s="349">
        <f t="shared" si="31"/>
        <v>1</v>
      </c>
      <c r="N227" s="103">
        <f t="shared" si="38"/>
        <v>235.746</v>
      </c>
      <c r="O227" s="114"/>
      <c r="P227" s="114"/>
      <c r="Q227" s="114">
        <v>235.746</v>
      </c>
      <c r="R227" s="294"/>
      <c r="S227" s="349">
        <f t="shared" si="32"/>
        <v>1</v>
      </c>
      <c r="T227" s="279"/>
      <c r="U227" s="279"/>
    </row>
    <row r="228" spans="1:21" ht="15.75" customHeight="1">
      <c r="A228" s="35"/>
      <c r="B228" s="170" t="s">
        <v>340</v>
      </c>
      <c r="C228" s="103">
        <f t="shared" si="36"/>
        <v>238.8</v>
      </c>
      <c r="D228" s="114"/>
      <c r="E228" s="114"/>
      <c r="F228" s="114">
        <v>238.8</v>
      </c>
      <c r="G228" s="114"/>
      <c r="H228" s="103">
        <f t="shared" si="37"/>
        <v>237.511</v>
      </c>
      <c r="I228" s="114"/>
      <c r="J228" s="114"/>
      <c r="K228" s="114">
        <v>237.511</v>
      </c>
      <c r="L228" s="114"/>
      <c r="M228" s="349">
        <f t="shared" si="31"/>
        <v>0.9946021775544388</v>
      </c>
      <c r="N228" s="103">
        <f t="shared" si="38"/>
        <v>237.511</v>
      </c>
      <c r="O228" s="114"/>
      <c r="P228" s="114"/>
      <c r="Q228" s="114">
        <v>237.511</v>
      </c>
      <c r="R228" s="294"/>
      <c r="S228" s="349">
        <f t="shared" si="32"/>
        <v>0.9946021775544388</v>
      </c>
      <c r="T228" s="279"/>
      <c r="U228" s="279"/>
    </row>
    <row r="229" spans="1:21" ht="15.75" customHeight="1">
      <c r="A229" s="35"/>
      <c r="B229" s="170" t="s">
        <v>341</v>
      </c>
      <c r="C229" s="103">
        <f t="shared" si="36"/>
        <v>238.761</v>
      </c>
      <c r="D229" s="114"/>
      <c r="E229" s="114"/>
      <c r="F229" s="114">
        <v>238.761</v>
      </c>
      <c r="G229" s="114"/>
      <c r="H229" s="103">
        <f t="shared" si="37"/>
        <v>237.511</v>
      </c>
      <c r="I229" s="114"/>
      <c r="J229" s="114"/>
      <c r="K229" s="114">
        <v>237.511</v>
      </c>
      <c r="L229" s="114"/>
      <c r="M229" s="349">
        <f t="shared" si="31"/>
        <v>0.9947646391161036</v>
      </c>
      <c r="N229" s="103">
        <f t="shared" si="38"/>
        <v>237.511</v>
      </c>
      <c r="O229" s="114"/>
      <c r="P229" s="114"/>
      <c r="Q229" s="114">
        <v>237.511</v>
      </c>
      <c r="R229" s="294"/>
      <c r="S229" s="349">
        <f>N229/C229</f>
        <v>0.9947646391161036</v>
      </c>
      <c r="T229" s="279"/>
      <c r="U229" s="279"/>
    </row>
    <row r="230" spans="1:21" ht="15.75" customHeight="1">
      <c r="A230" s="35"/>
      <c r="B230" s="170" t="s">
        <v>342</v>
      </c>
      <c r="C230" s="103">
        <f t="shared" si="36"/>
        <v>247.38</v>
      </c>
      <c r="D230" s="114"/>
      <c r="E230" s="114"/>
      <c r="F230" s="114">
        <v>247.38</v>
      </c>
      <c r="G230" s="114"/>
      <c r="H230" s="103">
        <f t="shared" si="37"/>
        <v>247.38</v>
      </c>
      <c r="I230" s="114"/>
      <c r="J230" s="114"/>
      <c r="K230" s="114">
        <v>247.38</v>
      </c>
      <c r="L230" s="114"/>
      <c r="M230" s="349">
        <f t="shared" si="31"/>
        <v>1</v>
      </c>
      <c r="N230" s="103">
        <f t="shared" si="38"/>
        <v>247.38</v>
      </c>
      <c r="O230" s="114"/>
      <c r="P230" s="114"/>
      <c r="Q230" s="114">
        <v>247.38</v>
      </c>
      <c r="R230" s="294"/>
      <c r="S230" s="349">
        <f>N230/C230</f>
        <v>1</v>
      </c>
      <c r="T230" s="279"/>
      <c r="U230" s="279"/>
    </row>
    <row r="231" spans="1:21" ht="24.75" customHeight="1">
      <c r="A231" s="35"/>
      <c r="B231" s="170" t="s">
        <v>343</v>
      </c>
      <c r="C231" s="103">
        <f t="shared" si="36"/>
        <v>383.052</v>
      </c>
      <c r="D231" s="114"/>
      <c r="E231" s="114"/>
      <c r="F231" s="114">
        <v>383.052</v>
      </c>
      <c r="G231" s="114"/>
      <c r="H231" s="103">
        <f t="shared" si="37"/>
        <v>382.052</v>
      </c>
      <c r="I231" s="114"/>
      <c r="J231" s="114"/>
      <c r="K231" s="114">
        <v>382.052</v>
      </c>
      <c r="L231" s="114"/>
      <c r="M231" s="349">
        <f t="shared" si="31"/>
        <v>0.9973893883859111</v>
      </c>
      <c r="N231" s="103">
        <f t="shared" si="38"/>
        <v>383.052</v>
      </c>
      <c r="O231" s="114"/>
      <c r="P231" s="114"/>
      <c r="Q231" s="114">
        <v>383.052</v>
      </c>
      <c r="R231" s="294"/>
      <c r="S231" s="349">
        <f>N231/C231</f>
        <v>1</v>
      </c>
      <c r="T231" s="279"/>
      <c r="U231" s="279"/>
    </row>
    <row r="232" spans="1:21" ht="24" customHeight="1">
      <c r="A232" s="35" t="s">
        <v>63</v>
      </c>
      <c r="B232" s="343" t="s">
        <v>223</v>
      </c>
      <c r="C232" s="103">
        <f t="shared" si="36"/>
        <v>466</v>
      </c>
      <c r="D232" s="114"/>
      <c r="E232" s="114"/>
      <c r="F232" s="114">
        <v>466</v>
      </c>
      <c r="G232" s="114"/>
      <c r="H232" s="103">
        <f>K232</f>
        <v>75.337</v>
      </c>
      <c r="I232" s="114"/>
      <c r="J232" s="114"/>
      <c r="K232" s="114">
        <v>75.337</v>
      </c>
      <c r="L232" s="114"/>
      <c r="M232" s="349">
        <f t="shared" si="31"/>
        <v>0.16166738197424893</v>
      </c>
      <c r="N232" s="103">
        <f>Q232</f>
        <v>75.337</v>
      </c>
      <c r="O232" s="114"/>
      <c r="P232" s="114"/>
      <c r="Q232" s="114">
        <v>75.337</v>
      </c>
      <c r="R232" s="294"/>
      <c r="S232" s="349">
        <f t="shared" si="32"/>
        <v>0.16166738197424893</v>
      </c>
      <c r="T232" s="279"/>
      <c r="U232" s="279"/>
    </row>
    <row r="233" spans="1:21" ht="76.5" customHeight="1">
      <c r="A233" s="35" t="s">
        <v>72</v>
      </c>
      <c r="B233" s="343" t="s">
        <v>224</v>
      </c>
      <c r="C233" s="103">
        <f t="shared" si="36"/>
        <v>13289.86</v>
      </c>
      <c r="D233" s="159"/>
      <c r="E233" s="159"/>
      <c r="F233" s="114">
        <v>13289.86</v>
      </c>
      <c r="G233" s="58"/>
      <c r="H233" s="103">
        <f>K233</f>
        <v>10900.941</v>
      </c>
      <c r="I233" s="114"/>
      <c r="J233" s="114"/>
      <c r="K233" s="114">
        <v>10900.941</v>
      </c>
      <c r="L233" s="114"/>
      <c r="M233" s="349">
        <f t="shared" si="31"/>
        <v>0.8202449837695808</v>
      </c>
      <c r="N233" s="103">
        <f>Q233</f>
        <v>8174.967</v>
      </c>
      <c r="O233" s="114"/>
      <c r="P233" s="114"/>
      <c r="Q233" s="114">
        <v>8174.967</v>
      </c>
      <c r="R233" s="294"/>
      <c r="S233" s="349">
        <f t="shared" si="32"/>
        <v>0.6151281503341645</v>
      </c>
      <c r="T233" s="279"/>
      <c r="U233" s="279"/>
    </row>
    <row r="234" spans="1:21" ht="51.75" customHeight="1">
      <c r="A234" s="478" t="s">
        <v>347</v>
      </c>
      <c r="B234" s="444" t="s">
        <v>102</v>
      </c>
      <c r="C234" s="98">
        <f>C235</f>
        <v>46.211</v>
      </c>
      <c r="D234" s="209"/>
      <c r="E234" s="209"/>
      <c r="F234" s="185">
        <f>F235</f>
        <v>46.211</v>
      </c>
      <c r="G234" s="159"/>
      <c r="H234" s="98">
        <f>H235</f>
        <v>44.228</v>
      </c>
      <c r="I234" s="209"/>
      <c r="J234" s="209"/>
      <c r="K234" s="185">
        <f>K235</f>
        <v>44.228</v>
      </c>
      <c r="L234" s="159"/>
      <c r="M234" s="339">
        <f t="shared" si="31"/>
        <v>0.9570881391876394</v>
      </c>
      <c r="N234" s="98">
        <f>N235</f>
        <v>44.228</v>
      </c>
      <c r="O234" s="209"/>
      <c r="P234" s="209"/>
      <c r="Q234" s="185">
        <f>Q235</f>
        <v>44.228</v>
      </c>
      <c r="R234" s="294"/>
      <c r="S234" s="339">
        <f t="shared" si="32"/>
        <v>0.9570881391876394</v>
      </c>
      <c r="T234" s="279"/>
      <c r="U234" s="279"/>
    </row>
    <row r="235" spans="1:21" ht="40.5" customHeight="1">
      <c r="A235" s="35" t="s">
        <v>73</v>
      </c>
      <c r="B235" s="518" t="s">
        <v>348</v>
      </c>
      <c r="C235" s="103">
        <f>F235</f>
        <v>46.211</v>
      </c>
      <c r="D235" s="159"/>
      <c r="E235" s="159"/>
      <c r="F235" s="114">
        <v>46.211</v>
      </c>
      <c r="G235" s="159"/>
      <c r="H235" s="103">
        <f>K235</f>
        <v>44.228</v>
      </c>
      <c r="I235" s="159"/>
      <c r="J235" s="159"/>
      <c r="K235" s="114">
        <v>44.228</v>
      </c>
      <c r="L235" s="159"/>
      <c r="M235" s="350">
        <f t="shared" si="31"/>
        <v>0.9570881391876394</v>
      </c>
      <c r="N235" s="103">
        <f>Q235</f>
        <v>44.228</v>
      </c>
      <c r="O235" s="159"/>
      <c r="P235" s="159"/>
      <c r="Q235" s="114">
        <v>44.228</v>
      </c>
      <c r="R235" s="294"/>
      <c r="S235" s="350">
        <f t="shared" si="32"/>
        <v>0.9570881391876394</v>
      </c>
      <c r="T235" s="279"/>
      <c r="U235" s="279"/>
    </row>
    <row r="236" spans="1:21" ht="129" customHeight="1" thickBot="1">
      <c r="A236" s="56" t="s">
        <v>92</v>
      </c>
      <c r="B236" s="517" t="s">
        <v>138</v>
      </c>
      <c r="C236" s="469">
        <f>C237</f>
        <v>125.56</v>
      </c>
      <c r="D236" s="254"/>
      <c r="E236" s="254"/>
      <c r="F236" s="253">
        <f>F237</f>
        <v>125.56</v>
      </c>
      <c r="G236" s="214"/>
      <c r="H236" s="469">
        <f>H237</f>
        <v>125</v>
      </c>
      <c r="I236" s="254"/>
      <c r="J236" s="254"/>
      <c r="K236" s="253">
        <f>K237</f>
        <v>125</v>
      </c>
      <c r="L236" s="342"/>
      <c r="M236" s="336">
        <f t="shared" si="31"/>
        <v>0.9955399808856323</v>
      </c>
      <c r="N236" s="469">
        <f>N237</f>
        <v>125</v>
      </c>
      <c r="O236" s="254"/>
      <c r="P236" s="254"/>
      <c r="Q236" s="253">
        <f>Q237</f>
        <v>125</v>
      </c>
      <c r="R236" s="306"/>
      <c r="S236" s="336">
        <f t="shared" si="32"/>
        <v>0.9955399808856323</v>
      </c>
      <c r="T236" s="279"/>
      <c r="U236" s="279"/>
    </row>
    <row r="237" spans="1:21" ht="39.75" customHeight="1">
      <c r="A237" s="11" t="s">
        <v>73</v>
      </c>
      <c r="B237" s="413" t="s">
        <v>254</v>
      </c>
      <c r="C237" s="103">
        <f>D237+E237+F237</f>
        <v>125.56</v>
      </c>
      <c r="D237" s="123"/>
      <c r="E237" s="123"/>
      <c r="F237" s="123">
        <v>125.56</v>
      </c>
      <c r="G237" s="124"/>
      <c r="H237" s="103">
        <f>I237+J237+K237</f>
        <v>125</v>
      </c>
      <c r="I237" s="123"/>
      <c r="J237" s="123"/>
      <c r="K237" s="123">
        <v>125</v>
      </c>
      <c r="L237" s="158"/>
      <c r="M237" s="348">
        <f t="shared" si="31"/>
        <v>0.9955399808856323</v>
      </c>
      <c r="N237" s="103">
        <f>O237+P237+Q237</f>
        <v>125</v>
      </c>
      <c r="O237" s="123"/>
      <c r="P237" s="123"/>
      <c r="Q237" s="123">
        <v>125</v>
      </c>
      <c r="R237" s="298"/>
      <c r="S237" s="349">
        <f t="shared" si="32"/>
        <v>0.9955399808856323</v>
      </c>
      <c r="T237" s="279"/>
      <c r="U237" s="279"/>
    </row>
    <row r="238" spans="1:21" ht="105" customHeight="1" thickBot="1">
      <c r="A238" s="56" t="s">
        <v>93</v>
      </c>
      <c r="B238" s="500" t="s">
        <v>377</v>
      </c>
      <c r="C238" s="252">
        <f>C239+C240</f>
        <v>200</v>
      </c>
      <c r="D238" s="253"/>
      <c r="E238" s="254"/>
      <c r="F238" s="255">
        <f>F239+F240</f>
        <v>200</v>
      </c>
      <c r="G238" s="214"/>
      <c r="H238" s="210">
        <f>H239+H240</f>
        <v>186.32299999999998</v>
      </c>
      <c r="I238" s="211"/>
      <c r="J238" s="212"/>
      <c r="K238" s="213">
        <f>K239+K240</f>
        <v>186.32299999999998</v>
      </c>
      <c r="L238" s="212"/>
      <c r="M238" s="336">
        <f aca="true" t="shared" si="39" ref="M238:M244">H238/C238</f>
        <v>0.9316149999999999</v>
      </c>
      <c r="N238" s="210">
        <f>N239+N240</f>
        <v>186.32299999999998</v>
      </c>
      <c r="O238" s="211"/>
      <c r="P238" s="212"/>
      <c r="Q238" s="213">
        <f>Q239+Q240</f>
        <v>186.32299999999998</v>
      </c>
      <c r="R238" s="306"/>
      <c r="S238" s="336">
        <f aca="true" t="shared" si="40" ref="S238:S244">N238/C238</f>
        <v>0.9316149999999999</v>
      </c>
      <c r="T238" s="279"/>
      <c r="U238" s="279"/>
    </row>
    <row r="239" spans="1:21" ht="40.5" customHeight="1">
      <c r="A239" s="11" t="s">
        <v>73</v>
      </c>
      <c r="B239" s="493" t="s">
        <v>196</v>
      </c>
      <c r="C239" s="125">
        <f>F239</f>
        <v>100</v>
      </c>
      <c r="D239" s="123"/>
      <c r="E239" s="123"/>
      <c r="F239" s="123">
        <v>100</v>
      </c>
      <c r="G239" s="124"/>
      <c r="H239" s="125">
        <f>K239</f>
        <v>87.077</v>
      </c>
      <c r="I239" s="123"/>
      <c r="J239" s="123"/>
      <c r="K239" s="123">
        <v>87.077</v>
      </c>
      <c r="L239" s="158"/>
      <c r="M239" s="348">
        <f t="shared" si="39"/>
        <v>0.8707699999999999</v>
      </c>
      <c r="N239" s="215">
        <f>Q239</f>
        <v>87.077</v>
      </c>
      <c r="O239" s="123"/>
      <c r="P239" s="123"/>
      <c r="Q239" s="123">
        <v>87.077</v>
      </c>
      <c r="R239" s="298"/>
      <c r="S239" s="348">
        <f t="shared" si="40"/>
        <v>0.8707699999999999</v>
      </c>
      <c r="T239" s="279"/>
      <c r="U239" s="279"/>
    </row>
    <row r="240" spans="1:21" ht="41.25" customHeight="1">
      <c r="A240" s="10" t="s">
        <v>52</v>
      </c>
      <c r="B240" s="170" t="s">
        <v>197</v>
      </c>
      <c r="C240" s="103">
        <f>F240</f>
        <v>100</v>
      </c>
      <c r="D240" s="114"/>
      <c r="E240" s="114"/>
      <c r="F240" s="114">
        <v>100</v>
      </c>
      <c r="G240" s="58"/>
      <c r="H240" s="122">
        <f>K240</f>
        <v>99.246</v>
      </c>
      <c r="I240" s="114"/>
      <c r="J240" s="114"/>
      <c r="K240" s="114">
        <v>99.246</v>
      </c>
      <c r="L240" s="159"/>
      <c r="M240" s="350">
        <f t="shared" si="39"/>
        <v>0.9924599999999999</v>
      </c>
      <c r="N240" s="122">
        <f>Q240</f>
        <v>99.246</v>
      </c>
      <c r="O240" s="114"/>
      <c r="P240" s="114"/>
      <c r="Q240" s="114">
        <v>99.246</v>
      </c>
      <c r="R240" s="294"/>
      <c r="S240" s="350">
        <f t="shared" si="40"/>
        <v>0.9924599999999999</v>
      </c>
      <c r="T240" s="279"/>
      <c r="U240" s="279"/>
    </row>
    <row r="241" spans="1:21" ht="78.75" customHeight="1" thickBot="1">
      <c r="A241" s="525" t="s">
        <v>94</v>
      </c>
      <c r="B241" s="495" t="s">
        <v>12</v>
      </c>
      <c r="C241" s="526">
        <f>C242+C243+C244</f>
        <v>500</v>
      </c>
      <c r="D241" s="253"/>
      <c r="E241" s="253"/>
      <c r="F241" s="526">
        <f>F242+F243+F244</f>
        <v>500</v>
      </c>
      <c r="G241" s="527"/>
      <c r="H241" s="526">
        <f>H242+H243+H244</f>
        <v>0</v>
      </c>
      <c r="I241" s="253"/>
      <c r="J241" s="253"/>
      <c r="K241" s="526">
        <f>K242+K243+K244</f>
        <v>0</v>
      </c>
      <c r="L241" s="342"/>
      <c r="M241" s="336">
        <f t="shared" si="39"/>
        <v>0</v>
      </c>
      <c r="N241" s="526">
        <f>N242+N243+N244</f>
        <v>0</v>
      </c>
      <c r="O241" s="253"/>
      <c r="P241" s="253"/>
      <c r="Q241" s="526">
        <f>Q242+Q243+Q244</f>
        <v>0</v>
      </c>
      <c r="R241" s="306"/>
      <c r="S241" s="336">
        <f t="shared" si="40"/>
        <v>0</v>
      </c>
      <c r="T241" s="279"/>
      <c r="U241" s="279"/>
    </row>
    <row r="242" spans="1:21" ht="65.25" customHeight="1">
      <c r="A242" s="10" t="s">
        <v>73</v>
      </c>
      <c r="B242" s="501" t="s">
        <v>212</v>
      </c>
      <c r="C242" s="148">
        <f>F242</f>
        <v>100</v>
      </c>
      <c r="D242" s="55"/>
      <c r="E242" s="55"/>
      <c r="F242" s="55">
        <v>100</v>
      </c>
      <c r="G242" s="163"/>
      <c r="H242" s="148">
        <f>K242</f>
        <v>0</v>
      </c>
      <c r="I242" s="55"/>
      <c r="J242" s="55"/>
      <c r="K242" s="55">
        <v>0</v>
      </c>
      <c r="L242" s="328"/>
      <c r="M242" s="348">
        <f t="shared" si="39"/>
        <v>0</v>
      </c>
      <c r="N242" s="148">
        <f>Q242</f>
        <v>0</v>
      </c>
      <c r="O242" s="55"/>
      <c r="P242" s="55"/>
      <c r="Q242" s="55">
        <v>0</v>
      </c>
      <c r="R242" s="297"/>
      <c r="S242" s="348">
        <f t="shared" si="40"/>
        <v>0</v>
      </c>
      <c r="T242" s="279"/>
      <c r="U242" s="279"/>
    </row>
    <row r="243" spans="1:21" ht="40.5" customHeight="1">
      <c r="A243" s="11" t="s">
        <v>52</v>
      </c>
      <c r="B243" s="493" t="s">
        <v>352</v>
      </c>
      <c r="C243" s="125">
        <f>F243</f>
        <v>300</v>
      </c>
      <c r="D243" s="123"/>
      <c r="E243" s="158"/>
      <c r="F243" s="123">
        <v>300</v>
      </c>
      <c r="G243" s="124"/>
      <c r="H243" s="125">
        <f>K243</f>
        <v>0</v>
      </c>
      <c r="I243" s="123"/>
      <c r="J243" s="123"/>
      <c r="K243" s="123">
        <v>0</v>
      </c>
      <c r="L243" s="158"/>
      <c r="M243" s="349">
        <f t="shared" si="39"/>
        <v>0</v>
      </c>
      <c r="N243" s="125">
        <f>Q243</f>
        <v>0</v>
      </c>
      <c r="O243" s="123"/>
      <c r="P243" s="123"/>
      <c r="Q243" s="123">
        <v>0</v>
      </c>
      <c r="R243" s="298"/>
      <c r="S243" s="349">
        <f t="shared" si="40"/>
        <v>0</v>
      </c>
      <c r="T243" s="279"/>
      <c r="U243" s="279"/>
    </row>
    <row r="244" spans="1:21" ht="59.25" customHeight="1" thickBot="1">
      <c r="A244" s="12" t="s">
        <v>71</v>
      </c>
      <c r="B244" s="494" t="s">
        <v>353</v>
      </c>
      <c r="C244" s="104">
        <f>F244</f>
        <v>100</v>
      </c>
      <c r="D244" s="174"/>
      <c r="E244" s="221"/>
      <c r="F244" s="174">
        <v>100</v>
      </c>
      <c r="G244" s="175"/>
      <c r="H244" s="125">
        <f>K244</f>
        <v>0</v>
      </c>
      <c r="I244" s="123"/>
      <c r="J244" s="123"/>
      <c r="K244" s="123">
        <v>0</v>
      </c>
      <c r="L244" s="158"/>
      <c r="M244" s="349">
        <f t="shared" si="39"/>
        <v>0</v>
      </c>
      <c r="N244" s="125">
        <f>Q244</f>
        <v>0</v>
      </c>
      <c r="O244" s="123"/>
      <c r="P244" s="123"/>
      <c r="Q244" s="123">
        <v>0</v>
      </c>
      <c r="R244" s="298"/>
      <c r="S244" s="349">
        <f t="shared" si="40"/>
        <v>0</v>
      </c>
      <c r="T244" s="279"/>
      <c r="U244" s="279"/>
    </row>
    <row r="245" spans="1:21" ht="102" customHeight="1" thickBot="1">
      <c r="A245" s="29" t="s">
        <v>97</v>
      </c>
      <c r="B245" s="450" t="s">
        <v>119</v>
      </c>
      <c r="C245" s="220">
        <f>C246+C247+C248+C249</f>
        <v>600</v>
      </c>
      <c r="D245" s="116"/>
      <c r="E245" s="219"/>
      <c r="F245" s="217">
        <f>F246+F247+F248+F249</f>
        <v>600</v>
      </c>
      <c r="G245" s="53"/>
      <c r="H245" s="220">
        <f>H246+H247+H248+H249</f>
        <v>149.47</v>
      </c>
      <c r="I245" s="116"/>
      <c r="J245" s="219"/>
      <c r="K245" s="217">
        <f>K246+K247+K248+K249</f>
        <v>149.47</v>
      </c>
      <c r="L245" s="115"/>
      <c r="M245" s="332">
        <f aca="true" t="shared" si="41" ref="M245:M253">H245/C245</f>
        <v>0.24911666666666665</v>
      </c>
      <c r="N245" s="220">
        <f>N246+N247+N248+N249</f>
        <v>149.47</v>
      </c>
      <c r="O245" s="116"/>
      <c r="P245" s="219"/>
      <c r="Q245" s="217">
        <f>Q246+Q247+Q248+Q249</f>
        <v>149.47</v>
      </c>
      <c r="R245" s="296"/>
      <c r="S245" s="332">
        <f aca="true" t="shared" si="42" ref="S245:S253">N245/C245</f>
        <v>0.24911666666666665</v>
      </c>
      <c r="T245" s="279"/>
      <c r="U245" s="279"/>
    </row>
    <row r="246" spans="1:21" ht="51.75" customHeight="1">
      <c r="A246" s="346" t="s">
        <v>73</v>
      </c>
      <c r="B246" s="170" t="s">
        <v>120</v>
      </c>
      <c r="C246" s="250">
        <f>F246</f>
        <v>200</v>
      </c>
      <c r="D246" s="251"/>
      <c r="E246" s="251"/>
      <c r="F246" s="347">
        <v>200</v>
      </c>
      <c r="G246" s="182"/>
      <c r="H246" s="148">
        <f>K246</f>
        <v>49.47</v>
      </c>
      <c r="I246" s="55"/>
      <c r="J246" s="55"/>
      <c r="K246" s="137">
        <v>49.47</v>
      </c>
      <c r="L246" s="180"/>
      <c r="M246" s="348">
        <f t="shared" si="41"/>
        <v>0.24735</v>
      </c>
      <c r="N246" s="148">
        <f>Q246</f>
        <v>49.47</v>
      </c>
      <c r="O246" s="55"/>
      <c r="P246" s="55"/>
      <c r="Q246" s="137">
        <v>49.47</v>
      </c>
      <c r="R246" s="297"/>
      <c r="S246" s="348">
        <f t="shared" si="42"/>
        <v>0.24735</v>
      </c>
      <c r="T246" s="279"/>
      <c r="U246" s="279"/>
    </row>
    <row r="247" spans="1:21" ht="87" customHeight="1">
      <c r="A247" s="11" t="s">
        <v>52</v>
      </c>
      <c r="B247" s="493" t="s">
        <v>203</v>
      </c>
      <c r="C247" s="125">
        <f>F247</f>
        <v>300</v>
      </c>
      <c r="D247" s="123"/>
      <c r="E247" s="123"/>
      <c r="F247" s="123">
        <v>300</v>
      </c>
      <c r="G247" s="124"/>
      <c r="H247" s="125">
        <f>K247</f>
        <v>0</v>
      </c>
      <c r="I247" s="123"/>
      <c r="J247" s="123"/>
      <c r="K247" s="123">
        <v>0</v>
      </c>
      <c r="L247" s="158"/>
      <c r="M247" s="350">
        <f t="shared" si="41"/>
        <v>0</v>
      </c>
      <c r="N247" s="125">
        <f>Q247</f>
        <v>0</v>
      </c>
      <c r="O247" s="123"/>
      <c r="P247" s="123"/>
      <c r="Q247" s="123">
        <v>0</v>
      </c>
      <c r="R247" s="298"/>
      <c r="S247" s="350">
        <f t="shared" si="42"/>
        <v>0</v>
      </c>
      <c r="T247" s="279"/>
      <c r="U247" s="279"/>
    </row>
    <row r="248" spans="1:21" ht="45.75" customHeight="1">
      <c r="A248" s="10" t="s">
        <v>71</v>
      </c>
      <c r="B248" s="170" t="s">
        <v>204</v>
      </c>
      <c r="C248" s="103">
        <f>F248</f>
        <v>50</v>
      </c>
      <c r="D248" s="114"/>
      <c r="E248" s="114"/>
      <c r="F248" s="114">
        <v>50</v>
      </c>
      <c r="G248" s="58"/>
      <c r="H248" s="103">
        <f>K248</f>
        <v>50</v>
      </c>
      <c r="I248" s="114"/>
      <c r="J248" s="114"/>
      <c r="K248" s="114">
        <v>50</v>
      </c>
      <c r="L248" s="159"/>
      <c r="M248" s="350">
        <f t="shared" si="41"/>
        <v>1</v>
      </c>
      <c r="N248" s="103">
        <f>Q248</f>
        <v>50</v>
      </c>
      <c r="O248" s="114"/>
      <c r="P248" s="114"/>
      <c r="Q248" s="114">
        <v>50</v>
      </c>
      <c r="R248" s="294"/>
      <c r="S248" s="350">
        <f t="shared" si="42"/>
        <v>1</v>
      </c>
      <c r="T248" s="279"/>
      <c r="U248" s="279"/>
    </row>
    <row r="249" spans="1:21" ht="62.25" customHeight="1">
      <c r="A249" s="10" t="s">
        <v>62</v>
      </c>
      <c r="B249" s="170" t="s">
        <v>205</v>
      </c>
      <c r="C249" s="103">
        <f>F249</f>
        <v>50</v>
      </c>
      <c r="D249" s="114"/>
      <c r="E249" s="114"/>
      <c r="F249" s="114">
        <v>50</v>
      </c>
      <c r="G249" s="58"/>
      <c r="H249" s="103">
        <f>K249</f>
        <v>50</v>
      </c>
      <c r="I249" s="114"/>
      <c r="J249" s="114"/>
      <c r="K249" s="114">
        <v>50</v>
      </c>
      <c r="L249" s="159"/>
      <c r="M249" s="350">
        <f t="shared" si="41"/>
        <v>1</v>
      </c>
      <c r="N249" s="103">
        <f>Q249</f>
        <v>50</v>
      </c>
      <c r="O249" s="114"/>
      <c r="P249" s="114"/>
      <c r="Q249" s="114">
        <v>50</v>
      </c>
      <c r="R249" s="294"/>
      <c r="S249" s="350">
        <f t="shared" si="42"/>
        <v>1</v>
      </c>
      <c r="T249" s="279"/>
      <c r="U249" s="279"/>
    </row>
    <row r="250" spans="1:21" ht="143.25" customHeight="1" thickBot="1">
      <c r="A250" s="56" t="s">
        <v>98</v>
      </c>
      <c r="B250" s="495" t="s">
        <v>126</v>
      </c>
      <c r="C250" s="252">
        <f>C251+C252+C253</f>
        <v>398.7</v>
      </c>
      <c r="D250" s="253"/>
      <c r="E250" s="253"/>
      <c r="F250" s="255">
        <f>F251+F252+F253</f>
        <v>398.7</v>
      </c>
      <c r="G250" s="471"/>
      <c r="H250" s="210">
        <f>H251+H252+H253</f>
        <v>395.284</v>
      </c>
      <c r="I250" s="211"/>
      <c r="J250" s="211"/>
      <c r="K250" s="213">
        <f>K251+K252+K253</f>
        <v>395.284</v>
      </c>
      <c r="L250" s="212"/>
      <c r="M250" s="336">
        <f t="shared" si="41"/>
        <v>0.991432154502132</v>
      </c>
      <c r="N250" s="210">
        <f>N251+N252+N253</f>
        <v>395.284</v>
      </c>
      <c r="O250" s="211"/>
      <c r="P250" s="211"/>
      <c r="Q250" s="213">
        <f>Q251+Q252+Q253</f>
        <v>395.284</v>
      </c>
      <c r="R250" s="306"/>
      <c r="S250" s="336">
        <f t="shared" si="42"/>
        <v>0.991432154502132</v>
      </c>
      <c r="T250" s="279"/>
      <c r="U250" s="279"/>
    </row>
    <row r="251" spans="1:21" ht="36" customHeight="1">
      <c r="A251" s="15" t="s">
        <v>73</v>
      </c>
      <c r="B251" s="502" t="s">
        <v>123</v>
      </c>
      <c r="C251" s="148">
        <f>F251</f>
        <v>200</v>
      </c>
      <c r="D251" s="55"/>
      <c r="E251" s="55"/>
      <c r="F251" s="55">
        <v>200</v>
      </c>
      <c r="G251" s="163"/>
      <c r="H251" s="216">
        <f>K251</f>
        <v>196.584</v>
      </c>
      <c r="I251" s="55"/>
      <c r="J251" s="55"/>
      <c r="K251" s="55">
        <v>196.584</v>
      </c>
      <c r="L251" s="328"/>
      <c r="M251" s="350">
        <f t="shared" si="41"/>
        <v>0.98292</v>
      </c>
      <c r="N251" s="216">
        <f>Q251</f>
        <v>196.584</v>
      </c>
      <c r="O251" s="55"/>
      <c r="P251" s="55"/>
      <c r="Q251" s="55">
        <v>196.584</v>
      </c>
      <c r="R251" s="297"/>
      <c r="S251" s="350">
        <f t="shared" si="42"/>
        <v>0.98292</v>
      </c>
      <c r="T251" s="279"/>
      <c r="U251" s="279"/>
    </row>
    <row r="252" spans="1:21" ht="38.25" customHeight="1">
      <c r="A252" s="10" t="s">
        <v>52</v>
      </c>
      <c r="B252" s="503" t="s">
        <v>124</v>
      </c>
      <c r="C252" s="103">
        <f>F252</f>
        <v>98.7</v>
      </c>
      <c r="D252" s="114"/>
      <c r="E252" s="114"/>
      <c r="F252" s="114">
        <v>98.7</v>
      </c>
      <c r="G252" s="58"/>
      <c r="H252" s="122">
        <f>K252</f>
        <v>98.7</v>
      </c>
      <c r="I252" s="114"/>
      <c r="J252" s="114"/>
      <c r="K252" s="114">
        <v>98.7</v>
      </c>
      <c r="L252" s="159"/>
      <c r="M252" s="350">
        <f t="shared" si="41"/>
        <v>1</v>
      </c>
      <c r="N252" s="122">
        <f>Q252</f>
        <v>98.7</v>
      </c>
      <c r="O252" s="114"/>
      <c r="P252" s="114"/>
      <c r="Q252" s="114">
        <v>98.7</v>
      </c>
      <c r="R252" s="294"/>
      <c r="S252" s="350">
        <f t="shared" si="42"/>
        <v>1</v>
      </c>
      <c r="T252" s="279"/>
      <c r="U252" s="279"/>
    </row>
    <row r="253" spans="1:21" ht="41.25" customHeight="1" thickBot="1">
      <c r="A253" s="50" t="s">
        <v>71</v>
      </c>
      <c r="B253" s="504" t="s">
        <v>125</v>
      </c>
      <c r="C253" s="164">
        <f>F253</f>
        <v>100</v>
      </c>
      <c r="D253" s="72"/>
      <c r="E253" s="72"/>
      <c r="F253" s="72">
        <v>100</v>
      </c>
      <c r="G253" s="167"/>
      <c r="H253" s="166">
        <f>K253</f>
        <v>100</v>
      </c>
      <c r="I253" s="72"/>
      <c r="J253" s="72"/>
      <c r="K253" s="72">
        <v>100</v>
      </c>
      <c r="L253" s="329"/>
      <c r="M253" s="350">
        <f t="shared" si="41"/>
        <v>1</v>
      </c>
      <c r="N253" s="166">
        <f>Q253</f>
        <v>100</v>
      </c>
      <c r="O253" s="72"/>
      <c r="P253" s="72"/>
      <c r="Q253" s="72">
        <v>100</v>
      </c>
      <c r="R253" s="302"/>
      <c r="S253" s="350">
        <f t="shared" si="42"/>
        <v>1</v>
      </c>
      <c r="T253" s="279"/>
      <c r="U253" s="279"/>
    </row>
    <row r="254" spans="1:21" ht="67.5" customHeight="1" thickBot="1">
      <c r="A254" s="29" t="s">
        <v>99</v>
      </c>
      <c r="B254" s="505" t="s">
        <v>0</v>
      </c>
      <c r="C254" s="246">
        <f>C255</f>
        <v>1500</v>
      </c>
      <c r="D254" s="116"/>
      <c r="E254" s="219"/>
      <c r="F254" s="116">
        <f>F255</f>
        <v>1500</v>
      </c>
      <c r="G254" s="119"/>
      <c r="H254" s="246">
        <f>H255</f>
        <v>1492.474</v>
      </c>
      <c r="I254" s="116"/>
      <c r="J254" s="219"/>
      <c r="K254" s="116">
        <f>K255</f>
        <v>1492.474</v>
      </c>
      <c r="L254" s="169"/>
      <c r="M254" s="332">
        <f aca="true" t="shared" si="43" ref="M254:M261">H254/C254</f>
        <v>0.9949826666666666</v>
      </c>
      <c r="N254" s="246">
        <f>N255</f>
        <v>1492.474</v>
      </c>
      <c r="O254" s="116"/>
      <c r="P254" s="219"/>
      <c r="Q254" s="116">
        <f>Q255</f>
        <v>1492.474</v>
      </c>
      <c r="R254" s="296"/>
      <c r="S254" s="332">
        <f aca="true" t="shared" si="44" ref="S254:S260">N254/C254</f>
        <v>0.9949826666666666</v>
      </c>
      <c r="T254" s="279"/>
      <c r="U254" s="279"/>
    </row>
    <row r="255" spans="1:21" ht="37.5" customHeight="1" thickBot="1">
      <c r="A255" s="50" t="s">
        <v>73</v>
      </c>
      <c r="B255" s="506" t="s">
        <v>6</v>
      </c>
      <c r="C255" s="186">
        <f>F255</f>
        <v>1500</v>
      </c>
      <c r="D255" s="117"/>
      <c r="E255" s="117"/>
      <c r="F255" s="117">
        <v>1500</v>
      </c>
      <c r="G255" s="118"/>
      <c r="H255" s="186">
        <f>K255</f>
        <v>1492.474</v>
      </c>
      <c r="I255" s="117"/>
      <c r="J255" s="117"/>
      <c r="K255" s="117">
        <v>1492.474</v>
      </c>
      <c r="L255" s="330"/>
      <c r="M255" s="353">
        <f t="shared" si="43"/>
        <v>0.9949826666666666</v>
      </c>
      <c r="N255" s="164">
        <f>Q255</f>
        <v>1492.474</v>
      </c>
      <c r="O255" s="72"/>
      <c r="P255" s="72"/>
      <c r="Q255" s="117">
        <v>1492.474</v>
      </c>
      <c r="R255" s="302"/>
      <c r="S255" s="336">
        <f t="shared" si="44"/>
        <v>0.9949826666666666</v>
      </c>
      <c r="T255" s="279"/>
      <c r="U255" s="279"/>
    </row>
    <row r="256" spans="1:21" ht="114.75" customHeight="1" thickBot="1">
      <c r="A256" s="29" t="s">
        <v>100</v>
      </c>
      <c r="B256" s="507" t="s">
        <v>128</v>
      </c>
      <c r="C256" s="220">
        <f>C257+C258+C259+C260</f>
        <v>77.6</v>
      </c>
      <c r="D256" s="116"/>
      <c r="E256" s="116"/>
      <c r="F256" s="223">
        <f>F257+F258+F259+F260</f>
        <v>77.6</v>
      </c>
      <c r="G256" s="119"/>
      <c r="H256" s="133">
        <f>H257+H258+H259+H260</f>
        <v>76</v>
      </c>
      <c r="I256" s="52"/>
      <c r="J256" s="52"/>
      <c r="K256" s="146">
        <f>K257+K258+K259+K260</f>
        <v>76</v>
      </c>
      <c r="L256" s="169"/>
      <c r="M256" s="332">
        <f t="shared" si="43"/>
        <v>0.9793814432989691</v>
      </c>
      <c r="N256" s="133">
        <f>N257+N258+N259+N260</f>
        <v>76</v>
      </c>
      <c r="O256" s="52"/>
      <c r="P256" s="52"/>
      <c r="Q256" s="146">
        <f>Q257+Q258+Q259+Q260</f>
        <v>76</v>
      </c>
      <c r="R256" s="296"/>
      <c r="S256" s="332">
        <f t="shared" si="44"/>
        <v>0.9793814432989691</v>
      </c>
      <c r="T256" s="279"/>
      <c r="U256" s="279"/>
    </row>
    <row r="257" spans="1:21" ht="36" customHeight="1">
      <c r="A257" s="11" t="s">
        <v>73</v>
      </c>
      <c r="B257" s="508" t="s">
        <v>129</v>
      </c>
      <c r="C257" s="148">
        <f>F257</f>
        <v>38</v>
      </c>
      <c r="D257" s="55"/>
      <c r="E257" s="55"/>
      <c r="F257" s="55">
        <v>38</v>
      </c>
      <c r="G257" s="163"/>
      <c r="H257" s="148">
        <f>K257</f>
        <v>37.7</v>
      </c>
      <c r="I257" s="123"/>
      <c r="J257" s="123"/>
      <c r="K257" s="123">
        <v>37.7</v>
      </c>
      <c r="L257" s="158"/>
      <c r="M257" s="350">
        <f t="shared" si="43"/>
        <v>0.9921052631578948</v>
      </c>
      <c r="N257" s="148">
        <f>Q257</f>
        <v>37.7</v>
      </c>
      <c r="O257" s="123"/>
      <c r="P257" s="123"/>
      <c r="Q257" s="123">
        <v>37.7</v>
      </c>
      <c r="R257" s="298"/>
      <c r="S257" s="350">
        <f t="shared" si="44"/>
        <v>0.9921052631578948</v>
      </c>
      <c r="T257" s="279"/>
      <c r="U257" s="279"/>
    </row>
    <row r="258" spans="1:21" ht="36" customHeight="1">
      <c r="A258" s="11" t="s">
        <v>52</v>
      </c>
      <c r="B258" s="509" t="s">
        <v>4</v>
      </c>
      <c r="C258" s="125">
        <f>F258</f>
        <v>12</v>
      </c>
      <c r="D258" s="123"/>
      <c r="E258" s="123"/>
      <c r="F258" s="123">
        <v>12</v>
      </c>
      <c r="G258" s="124"/>
      <c r="H258" s="125">
        <f>K258</f>
        <v>11.6</v>
      </c>
      <c r="I258" s="123"/>
      <c r="J258" s="123"/>
      <c r="K258" s="123">
        <v>11.6</v>
      </c>
      <c r="L258" s="158"/>
      <c r="M258" s="350">
        <f t="shared" si="43"/>
        <v>0.9666666666666667</v>
      </c>
      <c r="N258" s="125">
        <f>Q258</f>
        <v>11.6</v>
      </c>
      <c r="O258" s="123"/>
      <c r="P258" s="123"/>
      <c r="Q258" s="123">
        <v>11.6</v>
      </c>
      <c r="R258" s="298"/>
      <c r="S258" s="350">
        <f t="shared" si="44"/>
        <v>0.9666666666666667</v>
      </c>
      <c r="T258" s="279"/>
      <c r="U258" s="279"/>
    </row>
    <row r="259" spans="1:21" ht="35.25" customHeight="1">
      <c r="A259" s="11" t="s">
        <v>71</v>
      </c>
      <c r="B259" s="509" t="s">
        <v>130</v>
      </c>
      <c r="C259" s="125">
        <f>F259</f>
        <v>26</v>
      </c>
      <c r="D259" s="123"/>
      <c r="E259" s="123"/>
      <c r="F259" s="123">
        <v>26</v>
      </c>
      <c r="G259" s="124"/>
      <c r="H259" s="125">
        <f>K259</f>
        <v>25.1</v>
      </c>
      <c r="I259" s="123"/>
      <c r="J259" s="123"/>
      <c r="K259" s="123">
        <v>25.1</v>
      </c>
      <c r="L259" s="158"/>
      <c r="M259" s="350">
        <f t="shared" si="43"/>
        <v>0.9653846153846154</v>
      </c>
      <c r="N259" s="125">
        <f>Q259</f>
        <v>25.1</v>
      </c>
      <c r="O259" s="123"/>
      <c r="P259" s="123"/>
      <c r="Q259" s="123">
        <v>25.1</v>
      </c>
      <c r="R259" s="298"/>
      <c r="S259" s="350">
        <f t="shared" si="44"/>
        <v>0.9653846153846154</v>
      </c>
      <c r="T259" s="279"/>
      <c r="U259" s="279"/>
    </row>
    <row r="260" spans="1:21" ht="37.5" customHeight="1" thickBot="1">
      <c r="A260" s="12" t="s">
        <v>62</v>
      </c>
      <c r="B260" s="510" t="s">
        <v>131</v>
      </c>
      <c r="C260" s="104">
        <f>F260</f>
        <v>1.6</v>
      </c>
      <c r="D260" s="174"/>
      <c r="E260" s="174"/>
      <c r="F260" s="174">
        <v>1.6</v>
      </c>
      <c r="G260" s="175"/>
      <c r="H260" s="104">
        <f>K260</f>
        <v>1.6</v>
      </c>
      <c r="I260" s="174"/>
      <c r="J260" s="174"/>
      <c r="K260" s="174">
        <v>1.6</v>
      </c>
      <c r="L260" s="221"/>
      <c r="M260" s="350">
        <f t="shared" si="43"/>
        <v>1</v>
      </c>
      <c r="N260" s="104">
        <f>Q260</f>
        <v>1.6</v>
      </c>
      <c r="O260" s="174"/>
      <c r="P260" s="174"/>
      <c r="Q260" s="174">
        <v>1.6</v>
      </c>
      <c r="R260" s="295"/>
      <c r="S260" s="350">
        <f t="shared" si="44"/>
        <v>1</v>
      </c>
      <c r="T260" s="279"/>
      <c r="U260" s="279"/>
    </row>
    <row r="261" spans="1:21" ht="75.75" customHeight="1" thickBot="1">
      <c r="A261" s="29" t="s">
        <v>101</v>
      </c>
      <c r="B261" s="511" t="s">
        <v>139</v>
      </c>
      <c r="C261" s="220">
        <f>C262</f>
        <v>50</v>
      </c>
      <c r="D261" s="116"/>
      <c r="E261" s="219"/>
      <c r="F261" s="217">
        <f>F262</f>
        <v>50</v>
      </c>
      <c r="G261" s="119"/>
      <c r="H261" s="220">
        <f>H262</f>
        <v>50</v>
      </c>
      <c r="I261" s="116"/>
      <c r="J261" s="219"/>
      <c r="K261" s="217">
        <f>K262</f>
        <v>50</v>
      </c>
      <c r="L261" s="169"/>
      <c r="M261" s="332">
        <f t="shared" si="43"/>
        <v>1</v>
      </c>
      <c r="N261" s="220">
        <f>N262</f>
        <v>50</v>
      </c>
      <c r="O261" s="116"/>
      <c r="P261" s="219"/>
      <c r="Q261" s="217">
        <f>Q262</f>
        <v>50</v>
      </c>
      <c r="R261" s="296"/>
      <c r="S261" s="332">
        <f aca="true" t="shared" si="45" ref="S261:S287">N261/C261</f>
        <v>1</v>
      </c>
      <c r="T261" s="279"/>
      <c r="U261" s="279"/>
    </row>
    <row r="262" spans="1:21" ht="24" customHeight="1" thickBot="1">
      <c r="A262" s="50" t="s">
        <v>73</v>
      </c>
      <c r="B262" s="374" t="s">
        <v>248</v>
      </c>
      <c r="C262" s="375">
        <f>F262</f>
        <v>50</v>
      </c>
      <c r="D262" s="376"/>
      <c r="E262" s="376"/>
      <c r="F262" s="376">
        <v>50</v>
      </c>
      <c r="G262" s="329"/>
      <c r="H262" s="164">
        <f>K262</f>
        <v>50</v>
      </c>
      <c r="I262" s="72"/>
      <c r="J262" s="72"/>
      <c r="K262" s="376">
        <v>50</v>
      </c>
      <c r="L262" s="329"/>
      <c r="M262" s="350">
        <f aca="true" t="shared" si="46" ref="M262:M267">H262/C262</f>
        <v>1</v>
      </c>
      <c r="N262" s="164">
        <f>Q262</f>
        <v>50</v>
      </c>
      <c r="O262" s="72"/>
      <c r="P262" s="72"/>
      <c r="Q262" s="376">
        <v>50</v>
      </c>
      <c r="R262" s="302"/>
      <c r="S262" s="353">
        <f t="shared" si="45"/>
        <v>1</v>
      </c>
      <c r="T262" s="279"/>
      <c r="U262" s="279"/>
    </row>
    <row r="263" spans="1:21" ht="91.5" customHeight="1" thickBot="1">
      <c r="A263" s="29" t="s">
        <v>112</v>
      </c>
      <c r="B263" s="451" t="s">
        <v>208</v>
      </c>
      <c r="C263" s="220">
        <f>C264+C265+C266+C267</f>
        <v>150</v>
      </c>
      <c r="D263" s="116"/>
      <c r="E263" s="219"/>
      <c r="F263" s="217">
        <f>F264+F265+F266+F267</f>
        <v>150</v>
      </c>
      <c r="G263" s="119"/>
      <c r="H263" s="133">
        <f>H264+H265+H266+H267</f>
        <v>120</v>
      </c>
      <c r="I263" s="52"/>
      <c r="J263" s="115"/>
      <c r="K263" s="134">
        <f>K264+K265+K266+K267</f>
        <v>120</v>
      </c>
      <c r="L263" s="169"/>
      <c r="M263" s="332">
        <f>H263/C263</f>
        <v>0.8</v>
      </c>
      <c r="N263" s="133">
        <f>N264+N265+N266+N267</f>
        <v>110</v>
      </c>
      <c r="O263" s="52"/>
      <c r="P263" s="115"/>
      <c r="Q263" s="134">
        <f>Q264+Q265+Q266+Q267</f>
        <v>110</v>
      </c>
      <c r="R263" s="296"/>
      <c r="S263" s="332">
        <f t="shared" si="45"/>
        <v>0.7333333333333333</v>
      </c>
      <c r="T263" s="279"/>
      <c r="U263" s="279"/>
    </row>
    <row r="264" spans="1:21" ht="36" customHeight="1">
      <c r="A264" s="10" t="s">
        <v>73</v>
      </c>
      <c r="B264" s="502" t="s">
        <v>33</v>
      </c>
      <c r="C264" s="148">
        <f>F264</f>
        <v>10</v>
      </c>
      <c r="D264" s="55"/>
      <c r="E264" s="55"/>
      <c r="F264" s="55">
        <v>10</v>
      </c>
      <c r="G264" s="163"/>
      <c r="H264" s="148">
        <f>K264</f>
        <v>10</v>
      </c>
      <c r="I264" s="55"/>
      <c r="J264" s="55"/>
      <c r="K264" s="55">
        <v>10</v>
      </c>
      <c r="L264" s="328"/>
      <c r="M264" s="348">
        <f t="shared" si="46"/>
        <v>1</v>
      </c>
      <c r="N264" s="148">
        <f>Q264</f>
        <v>0</v>
      </c>
      <c r="O264" s="55"/>
      <c r="P264" s="55"/>
      <c r="Q264" s="55">
        <v>0</v>
      </c>
      <c r="R264" s="297"/>
      <c r="S264" s="348">
        <f t="shared" si="45"/>
        <v>0</v>
      </c>
      <c r="T264" s="279"/>
      <c r="U264" s="279"/>
    </row>
    <row r="265" spans="1:21" ht="27" customHeight="1">
      <c r="A265" s="10" t="s">
        <v>52</v>
      </c>
      <c r="B265" s="343" t="s">
        <v>34</v>
      </c>
      <c r="C265" s="103">
        <f>F265</f>
        <v>70</v>
      </c>
      <c r="D265" s="114"/>
      <c r="E265" s="114"/>
      <c r="F265" s="114">
        <v>70</v>
      </c>
      <c r="G265" s="58"/>
      <c r="H265" s="103">
        <f>K265</f>
        <v>40</v>
      </c>
      <c r="I265" s="114"/>
      <c r="J265" s="114"/>
      <c r="K265" s="114">
        <v>40</v>
      </c>
      <c r="L265" s="159"/>
      <c r="M265" s="350">
        <f t="shared" si="46"/>
        <v>0.5714285714285714</v>
      </c>
      <c r="N265" s="103">
        <f>Q265</f>
        <v>40</v>
      </c>
      <c r="O265" s="114"/>
      <c r="P265" s="114"/>
      <c r="Q265" s="114">
        <v>40</v>
      </c>
      <c r="R265" s="294"/>
      <c r="S265" s="350">
        <f t="shared" si="45"/>
        <v>0.5714285714285714</v>
      </c>
      <c r="T265" s="279"/>
      <c r="U265" s="279"/>
    </row>
    <row r="266" spans="1:21" ht="25.5" customHeight="1">
      <c r="A266" s="10" t="s">
        <v>71</v>
      </c>
      <c r="B266" s="343" t="s">
        <v>35</v>
      </c>
      <c r="C266" s="103">
        <f>F266</f>
        <v>30</v>
      </c>
      <c r="D266" s="114"/>
      <c r="E266" s="114"/>
      <c r="F266" s="114">
        <v>30</v>
      </c>
      <c r="G266" s="58"/>
      <c r="H266" s="103">
        <f>K266</f>
        <v>30</v>
      </c>
      <c r="I266" s="114"/>
      <c r="J266" s="114"/>
      <c r="K266" s="114">
        <v>30</v>
      </c>
      <c r="L266" s="159"/>
      <c r="M266" s="350">
        <f t="shared" si="46"/>
        <v>1</v>
      </c>
      <c r="N266" s="103">
        <f>Q266</f>
        <v>30</v>
      </c>
      <c r="O266" s="114"/>
      <c r="P266" s="114"/>
      <c r="Q266" s="114">
        <v>30</v>
      </c>
      <c r="R266" s="294"/>
      <c r="S266" s="350">
        <f t="shared" si="45"/>
        <v>1</v>
      </c>
      <c r="T266" s="279"/>
      <c r="U266" s="279"/>
    </row>
    <row r="267" spans="1:21" ht="49.5" customHeight="1" thickBot="1">
      <c r="A267" s="50" t="s">
        <v>62</v>
      </c>
      <c r="B267" s="512" t="s">
        <v>36</v>
      </c>
      <c r="C267" s="186">
        <f>F267</f>
        <v>40</v>
      </c>
      <c r="D267" s="117"/>
      <c r="E267" s="117"/>
      <c r="F267" s="117">
        <v>40</v>
      </c>
      <c r="G267" s="118"/>
      <c r="H267" s="186">
        <f>K267</f>
        <v>40</v>
      </c>
      <c r="I267" s="117"/>
      <c r="J267" s="117"/>
      <c r="K267" s="117">
        <v>40</v>
      </c>
      <c r="L267" s="330"/>
      <c r="M267" s="354">
        <f t="shared" si="46"/>
        <v>1</v>
      </c>
      <c r="N267" s="164">
        <f>Q267</f>
        <v>40</v>
      </c>
      <c r="O267" s="72"/>
      <c r="P267" s="72"/>
      <c r="Q267" s="117">
        <v>40</v>
      </c>
      <c r="R267" s="302"/>
      <c r="S267" s="354">
        <f t="shared" si="45"/>
        <v>1</v>
      </c>
      <c r="T267" s="279"/>
      <c r="U267" s="279"/>
    </row>
    <row r="268" spans="1:21" ht="54" customHeight="1" thickBot="1">
      <c r="A268" s="29" t="s">
        <v>121</v>
      </c>
      <c r="B268" s="449" t="s">
        <v>158</v>
      </c>
      <c r="C268" s="220">
        <f>C269+C281+C283</f>
        <v>5002.758999999999</v>
      </c>
      <c r="D268" s="116"/>
      <c r="E268" s="116"/>
      <c r="F268" s="223">
        <f>F269+F281+F283</f>
        <v>5002.758999999999</v>
      </c>
      <c r="G268" s="119"/>
      <c r="H268" s="146">
        <f>H269+H281+H283</f>
        <v>1027.715</v>
      </c>
      <c r="I268" s="52"/>
      <c r="J268" s="52"/>
      <c r="K268" s="146">
        <f>K269+K281+K283</f>
        <v>1027.715</v>
      </c>
      <c r="L268" s="169"/>
      <c r="M268" s="332">
        <f>H268/C268</f>
        <v>0.20542964392248358</v>
      </c>
      <c r="N268" s="133">
        <f>N269+N281+N283</f>
        <v>1027.715</v>
      </c>
      <c r="O268" s="52"/>
      <c r="P268" s="52"/>
      <c r="Q268" s="146">
        <f>Q269+Q281+Q283</f>
        <v>1027.715</v>
      </c>
      <c r="R268" s="296"/>
      <c r="S268" s="332">
        <f t="shared" si="45"/>
        <v>0.20542964392248358</v>
      </c>
      <c r="T268" s="279"/>
      <c r="U268" s="279"/>
    </row>
    <row r="269" spans="1:21" ht="16.5" customHeight="1">
      <c r="A269" s="89" t="s">
        <v>269</v>
      </c>
      <c r="B269" s="485" t="s">
        <v>55</v>
      </c>
      <c r="C269" s="257">
        <f>C270+C271+C272+C273+C274+C275+C276+C277+C278+C279+C280</f>
        <v>4280.2699999999995</v>
      </c>
      <c r="D269" s="181"/>
      <c r="E269" s="204"/>
      <c r="F269" s="258">
        <f>F270+F271+F272+F273+F274+F275+F276+F277+F278+F279+F280</f>
        <v>4280.2699999999995</v>
      </c>
      <c r="G269" s="163"/>
      <c r="H269" s="257">
        <f>H270+H271+H272+H273+H274+H275+H276+H277+H278+H279+H280</f>
        <v>699.079</v>
      </c>
      <c r="I269" s="181"/>
      <c r="J269" s="204"/>
      <c r="K269" s="258">
        <f>K270+K271+K272+K273+K274+K275+K276+K277+K278+K279+K280</f>
        <v>699.079</v>
      </c>
      <c r="L269" s="206"/>
      <c r="M269" s="337">
        <f>H269/C269</f>
        <v>0.16332591168314148</v>
      </c>
      <c r="N269" s="257">
        <f>N270+N271+N272+N273+N274+N275+N276+N277+N278+N279+N280</f>
        <v>699.079</v>
      </c>
      <c r="O269" s="181"/>
      <c r="P269" s="204"/>
      <c r="Q269" s="258">
        <f>Q270+Q271+Q272+Q273+Q274+Q275+Q276+Q277+Q278+Q279+Q280</f>
        <v>699.079</v>
      </c>
      <c r="R269" s="298"/>
      <c r="S269" s="337">
        <f t="shared" si="45"/>
        <v>0.16332591168314148</v>
      </c>
      <c r="T269" s="279"/>
      <c r="U269" s="279"/>
    </row>
    <row r="270" spans="1:21" ht="47.25" customHeight="1">
      <c r="A270" s="10" t="s">
        <v>73</v>
      </c>
      <c r="B270" s="513" t="s">
        <v>242</v>
      </c>
      <c r="C270" s="103">
        <f aca="true" t="shared" si="47" ref="C270:C280">F270</f>
        <v>23.585</v>
      </c>
      <c r="D270" s="114"/>
      <c r="E270" s="114"/>
      <c r="F270" s="126">
        <v>23.585</v>
      </c>
      <c r="G270" s="58"/>
      <c r="H270" s="103">
        <f aca="true" t="shared" si="48" ref="H270:H280">K270</f>
        <v>7.832</v>
      </c>
      <c r="I270" s="114"/>
      <c r="J270" s="114"/>
      <c r="K270" s="126">
        <v>7.832</v>
      </c>
      <c r="L270" s="157"/>
      <c r="M270" s="350">
        <f aca="true" t="shared" si="49" ref="M270:M287">H270/C270</f>
        <v>0.3320754716981132</v>
      </c>
      <c r="N270" s="103">
        <f aca="true" t="shared" si="50" ref="N270:N280">Q270</f>
        <v>7.832</v>
      </c>
      <c r="O270" s="114"/>
      <c r="P270" s="114"/>
      <c r="Q270" s="126">
        <v>7.832</v>
      </c>
      <c r="R270" s="294"/>
      <c r="S270" s="350">
        <f t="shared" si="45"/>
        <v>0.3320754716981132</v>
      </c>
      <c r="T270" s="279"/>
      <c r="U270" s="279"/>
    </row>
    <row r="271" spans="1:21" ht="35.25" customHeight="1">
      <c r="A271" s="11" t="s">
        <v>52</v>
      </c>
      <c r="B271" s="514" t="s">
        <v>243</v>
      </c>
      <c r="C271" s="125">
        <f t="shared" si="47"/>
        <v>500</v>
      </c>
      <c r="D271" s="123"/>
      <c r="E271" s="123"/>
      <c r="F271" s="150">
        <v>500</v>
      </c>
      <c r="G271" s="124"/>
      <c r="H271" s="125">
        <f t="shared" si="48"/>
        <v>0</v>
      </c>
      <c r="I271" s="123"/>
      <c r="J271" s="123"/>
      <c r="K271" s="150">
        <v>0</v>
      </c>
      <c r="L271" s="334"/>
      <c r="M271" s="350">
        <f t="shared" si="49"/>
        <v>0</v>
      </c>
      <c r="N271" s="125">
        <f t="shared" si="50"/>
        <v>0</v>
      </c>
      <c r="O271" s="123"/>
      <c r="P271" s="123"/>
      <c r="Q271" s="150">
        <v>0</v>
      </c>
      <c r="R271" s="298"/>
      <c r="S271" s="350">
        <f t="shared" si="45"/>
        <v>0</v>
      </c>
      <c r="T271" s="279"/>
      <c r="U271" s="279"/>
    </row>
    <row r="272" spans="1:21" ht="23.25" customHeight="1">
      <c r="A272" s="11" t="s">
        <v>71</v>
      </c>
      <c r="B272" s="514" t="s">
        <v>244</v>
      </c>
      <c r="C272" s="125">
        <f t="shared" si="47"/>
        <v>356.685</v>
      </c>
      <c r="D272" s="123"/>
      <c r="E272" s="123"/>
      <c r="F272" s="150">
        <v>356.685</v>
      </c>
      <c r="G272" s="124"/>
      <c r="H272" s="125">
        <f t="shared" si="48"/>
        <v>349.655</v>
      </c>
      <c r="I272" s="123"/>
      <c r="J272" s="123"/>
      <c r="K272" s="150">
        <v>349.655</v>
      </c>
      <c r="L272" s="334"/>
      <c r="M272" s="350">
        <f t="shared" si="49"/>
        <v>0.9802907327193461</v>
      </c>
      <c r="N272" s="125">
        <f t="shared" si="50"/>
        <v>349.655</v>
      </c>
      <c r="O272" s="123"/>
      <c r="P272" s="123"/>
      <c r="Q272" s="150">
        <v>349.655</v>
      </c>
      <c r="R272" s="298"/>
      <c r="S272" s="350">
        <f t="shared" si="45"/>
        <v>0.9802907327193461</v>
      </c>
      <c r="T272" s="279"/>
      <c r="U272" s="279"/>
    </row>
    <row r="273" spans="1:21" ht="105.75" customHeight="1">
      <c r="A273" s="11" t="s">
        <v>62</v>
      </c>
      <c r="B273" s="513" t="s">
        <v>354</v>
      </c>
      <c r="C273" s="125">
        <f t="shared" si="47"/>
        <v>334.024</v>
      </c>
      <c r="D273" s="123"/>
      <c r="E273" s="158"/>
      <c r="F273" s="130">
        <v>334.024</v>
      </c>
      <c r="G273" s="124"/>
      <c r="H273" s="125">
        <f t="shared" si="48"/>
        <v>100.207</v>
      </c>
      <c r="I273" s="123"/>
      <c r="J273" s="123"/>
      <c r="K273" s="150">
        <v>100.207</v>
      </c>
      <c r="L273" s="334"/>
      <c r="M273" s="350">
        <f t="shared" si="49"/>
        <v>0.2999994012406294</v>
      </c>
      <c r="N273" s="125">
        <f t="shared" si="50"/>
        <v>100.207</v>
      </c>
      <c r="O273" s="123"/>
      <c r="P273" s="123"/>
      <c r="Q273" s="150">
        <v>100.207</v>
      </c>
      <c r="R273" s="334"/>
      <c r="S273" s="350">
        <f t="shared" si="45"/>
        <v>0.2999994012406294</v>
      </c>
      <c r="T273" s="279"/>
      <c r="U273" s="279"/>
    </row>
    <row r="274" spans="1:21" ht="48" customHeight="1">
      <c r="A274" s="11" t="s">
        <v>63</v>
      </c>
      <c r="B274" s="513" t="s">
        <v>355</v>
      </c>
      <c r="C274" s="125">
        <f t="shared" si="47"/>
        <v>108.873</v>
      </c>
      <c r="D274" s="123"/>
      <c r="E274" s="158"/>
      <c r="F274" s="130">
        <v>108.873</v>
      </c>
      <c r="G274" s="124"/>
      <c r="H274" s="125">
        <f t="shared" si="48"/>
        <v>108.873</v>
      </c>
      <c r="I274" s="123"/>
      <c r="J274" s="158"/>
      <c r="K274" s="130">
        <v>108.873</v>
      </c>
      <c r="L274" s="334"/>
      <c r="M274" s="350">
        <f t="shared" si="49"/>
        <v>1</v>
      </c>
      <c r="N274" s="125">
        <f t="shared" si="50"/>
        <v>108.873</v>
      </c>
      <c r="O274" s="123"/>
      <c r="P274" s="158"/>
      <c r="Q274" s="130">
        <v>108.873</v>
      </c>
      <c r="R274" s="298"/>
      <c r="S274" s="350">
        <f t="shared" si="45"/>
        <v>1</v>
      </c>
      <c r="T274" s="279"/>
      <c r="U274" s="279"/>
    </row>
    <row r="275" spans="1:21" ht="96" customHeight="1">
      <c r="A275" s="11" t="s">
        <v>72</v>
      </c>
      <c r="B275" s="513" t="s">
        <v>356</v>
      </c>
      <c r="C275" s="125">
        <f t="shared" si="47"/>
        <v>845.486</v>
      </c>
      <c r="D275" s="123"/>
      <c r="E275" s="158"/>
      <c r="F275" s="130">
        <v>845.486</v>
      </c>
      <c r="G275" s="124"/>
      <c r="H275" s="125">
        <f t="shared" si="48"/>
        <v>0</v>
      </c>
      <c r="I275" s="123"/>
      <c r="J275" s="158"/>
      <c r="K275" s="130">
        <v>0</v>
      </c>
      <c r="L275" s="334"/>
      <c r="M275" s="350">
        <f aca="true" t="shared" si="51" ref="M275:M281">H275/C275</f>
        <v>0</v>
      </c>
      <c r="N275" s="125">
        <f t="shared" si="50"/>
        <v>0</v>
      </c>
      <c r="O275" s="123"/>
      <c r="P275" s="158"/>
      <c r="Q275" s="130">
        <v>0</v>
      </c>
      <c r="R275" s="298"/>
      <c r="S275" s="350">
        <f aca="true" t="shared" si="52" ref="S275:S281">N275/C275</f>
        <v>0</v>
      </c>
      <c r="T275" s="279"/>
      <c r="U275" s="279"/>
    </row>
    <row r="276" spans="1:21" ht="33" customHeight="1">
      <c r="A276" s="11" t="s">
        <v>155</v>
      </c>
      <c r="B276" s="513" t="s">
        <v>357</v>
      </c>
      <c r="C276" s="125">
        <f t="shared" si="47"/>
        <v>66.702</v>
      </c>
      <c r="D276" s="123"/>
      <c r="E276" s="158"/>
      <c r="F276" s="130">
        <v>66.702</v>
      </c>
      <c r="G276" s="124"/>
      <c r="H276" s="125">
        <f t="shared" si="48"/>
        <v>20.011</v>
      </c>
      <c r="I276" s="123"/>
      <c r="J276" s="158"/>
      <c r="K276" s="130">
        <v>20.011</v>
      </c>
      <c r="L276" s="334"/>
      <c r="M276" s="350">
        <f t="shared" si="51"/>
        <v>0.3000059968216845</v>
      </c>
      <c r="N276" s="125">
        <f t="shared" si="50"/>
        <v>20.011</v>
      </c>
      <c r="O276" s="123"/>
      <c r="P276" s="158"/>
      <c r="Q276" s="130">
        <v>20.011</v>
      </c>
      <c r="R276" s="298"/>
      <c r="S276" s="350">
        <f t="shared" si="52"/>
        <v>0.3000059968216845</v>
      </c>
      <c r="T276" s="279"/>
      <c r="U276" s="279"/>
    </row>
    <row r="277" spans="1:21" ht="75.75" customHeight="1">
      <c r="A277" s="11" t="s">
        <v>96</v>
      </c>
      <c r="B277" s="513" t="s">
        <v>358</v>
      </c>
      <c r="C277" s="125">
        <f t="shared" si="47"/>
        <v>139.874</v>
      </c>
      <c r="D277" s="123"/>
      <c r="E277" s="158"/>
      <c r="F277" s="130">
        <v>139.874</v>
      </c>
      <c r="G277" s="124"/>
      <c r="H277" s="125">
        <f t="shared" si="48"/>
        <v>41.962</v>
      </c>
      <c r="I277" s="123"/>
      <c r="J277" s="158"/>
      <c r="K277" s="130">
        <v>41.962</v>
      </c>
      <c r="L277" s="334"/>
      <c r="M277" s="350">
        <f t="shared" si="51"/>
        <v>0.299998570141699</v>
      </c>
      <c r="N277" s="125">
        <f t="shared" si="50"/>
        <v>41.962</v>
      </c>
      <c r="O277" s="123"/>
      <c r="P277" s="158"/>
      <c r="Q277" s="130">
        <v>41.962</v>
      </c>
      <c r="R277" s="334"/>
      <c r="S277" s="350">
        <f t="shared" si="52"/>
        <v>0.299998570141699</v>
      </c>
      <c r="T277" s="279"/>
      <c r="U277" s="279"/>
    </row>
    <row r="278" spans="1:21" ht="81" customHeight="1">
      <c r="A278" s="10" t="s">
        <v>161</v>
      </c>
      <c r="B278" s="513" t="s">
        <v>359</v>
      </c>
      <c r="C278" s="103">
        <f t="shared" si="47"/>
        <v>235.129</v>
      </c>
      <c r="D278" s="114"/>
      <c r="E278" s="159"/>
      <c r="F278" s="130">
        <v>235.129</v>
      </c>
      <c r="G278" s="58"/>
      <c r="H278" s="103">
        <f t="shared" si="48"/>
        <v>70.539</v>
      </c>
      <c r="I278" s="114"/>
      <c r="J278" s="159"/>
      <c r="K278" s="130">
        <v>70.539</v>
      </c>
      <c r="L278" s="157"/>
      <c r="M278" s="350">
        <f t="shared" si="51"/>
        <v>0.3000012758953596</v>
      </c>
      <c r="N278" s="103">
        <f t="shared" si="50"/>
        <v>70.539</v>
      </c>
      <c r="O278" s="114"/>
      <c r="P278" s="159"/>
      <c r="Q278" s="130">
        <v>70.539</v>
      </c>
      <c r="R278" s="294"/>
      <c r="S278" s="350">
        <f t="shared" si="52"/>
        <v>0.3000012758953596</v>
      </c>
      <c r="T278" s="279"/>
      <c r="U278" s="279"/>
    </row>
    <row r="279" spans="1:21" ht="75" customHeight="1">
      <c r="A279" s="11" t="s">
        <v>70</v>
      </c>
      <c r="B279" s="513" t="s">
        <v>360</v>
      </c>
      <c r="C279" s="125">
        <f t="shared" si="47"/>
        <v>1080.509</v>
      </c>
      <c r="D279" s="123"/>
      <c r="E279" s="158"/>
      <c r="F279" s="130">
        <v>1080.509</v>
      </c>
      <c r="G279" s="124"/>
      <c r="H279" s="125">
        <f t="shared" si="48"/>
        <v>0</v>
      </c>
      <c r="I279" s="123"/>
      <c r="J279" s="158"/>
      <c r="K279" s="130">
        <v>0</v>
      </c>
      <c r="L279" s="334"/>
      <c r="M279" s="350">
        <f t="shared" si="51"/>
        <v>0</v>
      </c>
      <c r="N279" s="125">
        <f t="shared" si="50"/>
        <v>0</v>
      </c>
      <c r="O279" s="123"/>
      <c r="P279" s="158"/>
      <c r="Q279" s="130">
        <v>0</v>
      </c>
      <c r="R279" s="298"/>
      <c r="S279" s="350">
        <f t="shared" si="52"/>
        <v>0</v>
      </c>
      <c r="T279" s="279"/>
      <c r="U279" s="279"/>
    </row>
    <row r="280" spans="1:21" ht="58.5" customHeight="1">
      <c r="A280" s="11" t="s">
        <v>57</v>
      </c>
      <c r="B280" s="513" t="s">
        <v>361</v>
      </c>
      <c r="C280" s="125">
        <f t="shared" si="47"/>
        <v>589.403</v>
      </c>
      <c r="D280" s="123"/>
      <c r="E280" s="158"/>
      <c r="F280" s="130">
        <v>589.403</v>
      </c>
      <c r="G280" s="124"/>
      <c r="H280" s="125">
        <f t="shared" si="48"/>
        <v>0</v>
      </c>
      <c r="I280" s="123"/>
      <c r="J280" s="123"/>
      <c r="K280" s="150">
        <v>0</v>
      </c>
      <c r="L280" s="334"/>
      <c r="M280" s="350">
        <f t="shared" si="51"/>
        <v>0</v>
      </c>
      <c r="N280" s="125">
        <f t="shared" si="50"/>
        <v>0</v>
      </c>
      <c r="O280" s="123"/>
      <c r="P280" s="123"/>
      <c r="Q280" s="150">
        <v>0</v>
      </c>
      <c r="R280" s="298"/>
      <c r="S280" s="350">
        <f t="shared" si="52"/>
        <v>0</v>
      </c>
      <c r="T280" s="279"/>
      <c r="U280" s="279"/>
    </row>
    <row r="281" spans="1:21" ht="28.5" customHeight="1">
      <c r="A281" s="89" t="s">
        <v>270</v>
      </c>
      <c r="B281" s="444" t="s">
        <v>159</v>
      </c>
      <c r="C281" s="259">
        <f>C282</f>
        <v>268.7</v>
      </c>
      <c r="D281" s="120"/>
      <c r="E281" s="206"/>
      <c r="F281" s="178">
        <f>F282</f>
        <v>268.7</v>
      </c>
      <c r="G281" s="121"/>
      <c r="H281" s="259">
        <f>H282</f>
        <v>0</v>
      </c>
      <c r="I281" s="120"/>
      <c r="J281" s="206"/>
      <c r="K281" s="178">
        <f>K282</f>
        <v>0</v>
      </c>
      <c r="L281" s="198"/>
      <c r="M281" s="338">
        <f t="shared" si="51"/>
        <v>0</v>
      </c>
      <c r="N281" s="259">
        <f>N282</f>
        <v>0</v>
      </c>
      <c r="O281" s="120"/>
      <c r="P281" s="206"/>
      <c r="Q281" s="178">
        <f>Q282</f>
        <v>0</v>
      </c>
      <c r="R281" s="298"/>
      <c r="S281" s="339">
        <f t="shared" si="52"/>
        <v>0</v>
      </c>
      <c r="T281" s="279"/>
      <c r="U281" s="279"/>
    </row>
    <row r="282" spans="1:21" ht="75" customHeight="1">
      <c r="A282" s="11" t="s">
        <v>73</v>
      </c>
      <c r="B282" s="170" t="s">
        <v>206</v>
      </c>
      <c r="C282" s="103">
        <f>F282</f>
        <v>268.7</v>
      </c>
      <c r="D282" s="123"/>
      <c r="E282" s="123"/>
      <c r="F282" s="123">
        <v>268.7</v>
      </c>
      <c r="G282" s="124"/>
      <c r="H282" s="126">
        <f>K282</f>
        <v>0</v>
      </c>
      <c r="I282" s="114"/>
      <c r="J282" s="114"/>
      <c r="K282" s="114">
        <v>0</v>
      </c>
      <c r="L282" s="159"/>
      <c r="M282" s="350">
        <f t="shared" si="49"/>
        <v>0</v>
      </c>
      <c r="N282" s="103">
        <f>Q282</f>
        <v>0</v>
      </c>
      <c r="O282" s="114"/>
      <c r="P282" s="114"/>
      <c r="Q282" s="114">
        <v>0</v>
      </c>
      <c r="R282" s="298"/>
      <c r="S282" s="350">
        <f t="shared" si="45"/>
        <v>0</v>
      </c>
      <c r="T282" s="279"/>
      <c r="U282" s="279"/>
    </row>
    <row r="283" spans="1:21" ht="38.25" customHeight="1">
      <c r="A283" s="379" t="s">
        <v>271</v>
      </c>
      <c r="B283" s="486" t="s">
        <v>102</v>
      </c>
      <c r="C283" s="260">
        <f>C284+C285+C286+C287+C288</f>
        <v>453.789</v>
      </c>
      <c r="D283" s="120"/>
      <c r="E283" s="206"/>
      <c r="F283" s="260">
        <f>F284+F285+F286+F287+F288</f>
        <v>453.789</v>
      </c>
      <c r="G283" s="121"/>
      <c r="H283" s="260">
        <f>H284+H285+H286+H287+H288</f>
        <v>328.63599999999997</v>
      </c>
      <c r="I283" s="120"/>
      <c r="J283" s="206"/>
      <c r="K283" s="260">
        <f>K284+K285+K286+K287+K288</f>
        <v>328.63599999999997</v>
      </c>
      <c r="L283" s="198"/>
      <c r="M283" s="338">
        <f>H283/C283</f>
        <v>0.7242044209974239</v>
      </c>
      <c r="N283" s="260">
        <f>N284+N285+N286+N287+N288</f>
        <v>328.63599999999997</v>
      </c>
      <c r="O283" s="120"/>
      <c r="P283" s="206"/>
      <c r="Q283" s="260">
        <f>Q284+Q285+Q286+Q287+Q288</f>
        <v>328.63599999999997</v>
      </c>
      <c r="R283" s="298"/>
      <c r="S283" s="339">
        <f>N283/C283</f>
        <v>0.7242044209974239</v>
      </c>
      <c r="T283" s="279"/>
      <c r="U283" s="279"/>
    </row>
    <row r="284" spans="1:21" ht="27.75" customHeight="1">
      <c r="A284" s="11" t="s">
        <v>73</v>
      </c>
      <c r="B284" s="170" t="s">
        <v>301</v>
      </c>
      <c r="C284" s="125">
        <f aca="true" t="shared" si="53" ref="C284:C296">F284</f>
        <v>82.672</v>
      </c>
      <c r="D284" s="123"/>
      <c r="E284" s="123"/>
      <c r="F284" s="123">
        <v>82.672</v>
      </c>
      <c r="G284" s="124"/>
      <c r="H284" s="126">
        <f aca="true" t="shared" si="54" ref="H284:H291">K284</f>
        <v>82.672</v>
      </c>
      <c r="I284" s="114"/>
      <c r="J284" s="114"/>
      <c r="K284" s="123">
        <v>82.672</v>
      </c>
      <c r="L284" s="159"/>
      <c r="M284" s="350">
        <f t="shared" si="49"/>
        <v>1</v>
      </c>
      <c r="N284" s="103">
        <f aca="true" t="shared" si="55" ref="N284:N291">Q284</f>
        <v>82.672</v>
      </c>
      <c r="O284" s="114"/>
      <c r="P284" s="114"/>
      <c r="Q284" s="123">
        <v>82.672</v>
      </c>
      <c r="R284" s="298"/>
      <c r="S284" s="350">
        <f t="shared" si="45"/>
        <v>1</v>
      </c>
      <c r="T284" s="279"/>
      <c r="U284" s="279"/>
    </row>
    <row r="285" spans="1:21" ht="24" customHeight="1">
      <c r="A285" s="11" t="s">
        <v>52</v>
      </c>
      <c r="B285" s="170" t="s">
        <v>209</v>
      </c>
      <c r="C285" s="125">
        <f t="shared" si="53"/>
        <v>24.391</v>
      </c>
      <c r="D285" s="123"/>
      <c r="E285" s="123"/>
      <c r="F285" s="123">
        <v>24.391</v>
      </c>
      <c r="G285" s="124"/>
      <c r="H285" s="126">
        <f t="shared" si="54"/>
        <v>24.391</v>
      </c>
      <c r="I285" s="114"/>
      <c r="J285" s="114"/>
      <c r="K285" s="123">
        <v>24.391</v>
      </c>
      <c r="L285" s="159"/>
      <c r="M285" s="350">
        <f t="shared" si="49"/>
        <v>1</v>
      </c>
      <c r="N285" s="103">
        <f t="shared" si="55"/>
        <v>24.391</v>
      </c>
      <c r="O285" s="114"/>
      <c r="P285" s="114"/>
      <c r="Q285" s="123">
        <v>24.391</v>
      </c>
      <c r="R285" s="298"/>
      <c r="S285" s="350">
        <f t="shared" si="45"/>
        <v>1</v>
      </c>
      <c r="T285" s="279"/>
      <c r="U285" s="279"/>
    </row>
    <row r="286" spans="1:21" ht="26.25" customHeight="1">
      <c r="A286" s="11" t="s">
        <v>71</v>
      </c>
      <c r="B286" s="170" t="s">
        <v>210</v>
      </c>
      <c r="C286" s="125">
        <f t="shared" si="53"/>
        <v>221.942</v>
      </c>
      <c r="D286" s="123"/>
      <c r="E286" s="123"/>
      <c r="F286" s="123">
        <v>221.942</v>
      </c>
      <c r="G286" s="124"/>
      <c r="H286" s="126">
        <f t="shared" si="54"/>
        <v>221.573</v>
      </c>
      <c r="I286" s="114"/>
      <c r="J286" s="114"/>
      <c r="K286" s="114">
        <v>221.573</v>
      </c>
      <c r="L286" s="159"/>
      <c r="M286" s="350">
        <f t="shared" si="49"/>
        <v>0.9983374034657704</v>
      </c>
      <c r="N286" s="103">
        <f t="shared" si="55"/>
        <v>221.573</v>
      </c>
      <c r="O286" s="114"/>
      <c r="P286" s="114"/>
      <c r="Q286" s="114">
        <v>221.573</v>
      </c>
      <c r="R286" s="298"/>
      <c r="S286" s="350">
        <f t="shared" si="45"/>
        <v>0.9983374034657704</v>
      </c>
      <c r="T286" s="279"/>
      <c r="U286" s="279"/>
    </row>
    <row r="287" spans="1:21" ht="28.5" customHeight="1">
      <c r="A287" s="11" t="s">
        <v>62</v>
      </c>
      <c r="B287" s="170" t="s">
        <v>211</v>
      </c>
      <c r="C287" s="125">
        <f t="shared" si="53"/>
        <v>121.761</v>
      </c>
      <c r="D287" s="123"/>
      <c r="E287" s="123"/>
      <c r="F287" s="123">
        <v>121.761</v>
      </c>
      <c r="G287" s="124"/>
      <c r="H287" s="126">
        <f t="shared" si="54"/>
        <v>0</v>
      </c>
      <c r="I287" s="114"/>
      <c r="J287" s="114"/>
      <c r="K287" s="114">
        <v>0</v>
      </c>
      <c r="L287" s="159"/>
      <c r="M287" s="350">
        <f t="shared" si="49"/>
        <v>0</v>
      </c>
      <c r="N287" s="103">
        <f t="shared" si="55"/>
        <v>0</v>
      </c>
      <c r="O287" s="114"/>
      <c r="P287" s="114"/>
      <c r="Q287" s="114">
        <v>0</v>
      </c>
      <c r="R287" s="298"/>
      <c r="S287" s="350">
        <f t="shared" si="45"/>
        <v>0</v>
      </c>
      <c r="T287" s="279"/>
      <c r="U287" s="279"/>
    </row>
    <row r="288" spans="1:21" ht="28.5" customHeight="1" thickBot="1">
      <c r="A288" s="12" t="s">
        <v>63</v>
      </c>
      <c r="B288" s="494" t="s">
        <v>349</v>
      </c>
      <c r="C288" s="104">
        <f t="shared" si="53"/>
        <v>3.023</v>
      </c>
      <c r="D288" s="174"/>
      <c r="E288" s="174"/>
      <c r="F288" s="174">
        <v>3.023</v>
      </c>
      <c r="G288" s="386"/>
      <c r="H288" s="126">
        <f>K288</f>
        <v>0</v>
      </c>
      <c r="I288" s="114"/>
      <c r="J288" s="114"/>
      <c r="K288" s="114">
        <v>0</v>
      </c>
      <c r="L288" s="159"/>
      <c r="M288" s="350">
        <f>H288/C288</f>
        <v>0</v>
      </c>
      <c r="N288" s="103">
        <f>Q288</f>
        <v>0</v>
      </c>
      <c r="O288" s="114"/>
      <c r="P288" s="114"/>
      <c r="Q288" s="114">
        <v>0</v>
      </c>
      <c r="R288" s="298"/>
      <c r="S288" s="350">
        <f>N288/C288</f>
        <v>0</v>
      </c>
      <c r="T288" s="279"/>
      <c r="U288" s="279"/>
    </row>
    <row r="289" spans="1:21" ht="76.5" customHeight="1" thickBot="1">
      <c r="A289" s="29" t="s">
        <v>127</v>
      </c>
      <c r="B289" s="450" t="s">
        <v>253</v>
      </c>
      <c r="C289" s="220">
        <f t="shared" si="53"/>
        <v>60</v>
      </c>
      <c r="D289" s="116"/>
      <c r="E289" s="116"/>
      <c r="F289" s="116">
        <v>60</v>
      </c>
      <c r="G289" s="208"/>
      <c r="H289" s="220">
        <f t="shared" si="54"/>
        <v>0</v>
      </c>
      <c r="I289" s="116"/>
      <c r="J289" s="116"/>
      <c r="K289" s="116">
        <v>0</v>
      </c>
      <c r="L289" s="115"/>
      <c r="M289" s="332">
        <f aca="true" t="shared" si="56" ref="M289:M297">H289/C289</f>
        <v>0</v>
      </c>
      <c r="N289" s="220">
        <f t="shared" si="55"/>
        <v>0</v>
      </c>
      <c r="O289" s="116"/>
      <c r="P289" s="116"/>
      <c r="Q289" s="116">
        <v>0</v>
      </c>
      <c r="R289" s="296"/>
      <c r="S289" s="332">
        <f aca="true" t="shared" si="57" ref="S289:S296">N289/C289</f>
        <v>0</v>
      </c>
      <c r="T289" s="279"/>
      <c r="U289" s="279"/>
    </row>
    <row r="290" spans="1:21" ht="63" customHeight="1">
      <c r="A290" s="15" t="s">
        <v>73</v>
      </c>
      <c r="B290" s="515" t="s">
        <v>365</v>
      </c>
      <c r="C290" s="250">
        <f t="shared" si="53"/>
        <v>50</v>
      </c>
      <c r="D290" s="251"/>
      <c r="E290" s="367"/>
      <c r="F290" s="251">
        <v>50</v>
      </c>
      <c r="G290" s="364"/>
      <c r="H290" s="250">
        <f t="shared" si="54"/>
        <v>0</v>
      </c>
      <c r="I290" s="251"/>
      <c r="J290" s="251"/>
      <c r="K290" s="251">
        <v>0</v>
      </c>
      <c r="L290" s="328"/>
      <c r="M290" s="348">
        <f t="shared" si="56"/>
        <v>0</v>
      </c>
      <c r="N290" s="250">
        <f t="shared" si="55"/>
        <v>0</v>
      </c>
      <c r="O290" s="251"/>
      <c r="P290" s="251"/>
      <c r="Q290" s="251">
        <v>0</v>
      </c>
      <c r="R290" s="297"/>
      <c r="S290" s="348">
        <f t="shared" si="57"/>
        <v>0</v>
      </c>
      <c r="T290" s="279"/>
      <c r="U290" s="279"/>
    </row>
    <row r="291" spans="1:21" ht="40.5" customHeight="1" thickBot="1">
      <c r="A291" s="377" t="s">
        <v>52</v>
      </c>
      <c r="B291" s="516" t="s">
        <v>252</v>
      </c>
      <c r="C291" s="244">
        <f t="shared" si="53"/>
        <v>10</v>
      </c>
      <c r="D291" s="368"/>
      <c r="E291" s="378"/>
      <c r="F291" s="368">
        <v>10</v>
      </c>
      <c r="G291" s="256"/>
      <c r="H291" s="244">
        <f t="shared" si="54"/>
        <v>0</v>
      </c>
      <c r="I291" s="368"/>
      <c r="J291" s="368"/>
      <c r="K291" s="368">
        <v>0</v>
      </c>
      <c r="L291" s="342"/>
      <c r="M291" s="354">
        <f t="shared" si="56"/>
        <v>0</v>
      </c>
      <c r="N291" s="244">
        <f t="shared" si="55"/>
        <v>0</v>
      </c>
      <c r="O291" s="368"/>
      <c r="P291" s="368"/>
      <c r="Q291" s="368">
        <v>0</v>
      </c>
      <c r="R291" s="306"/>
      <c r="S291" s="354">
        <f t="shared" si="57"/>
        <v>0</v>
      </c>
      <c r="T291" s="279"/>
      <c r="U291" s="279"/>
    </row>
    <row r="292" spans="1:21" ht="96" customHeight="1" thickBot="1">
      <c r="A292" s="56" t="s">
        <v>137</v>
      </c>
      <c r="B292" s="517" t="s">
        <v>247</v>
      </c>
      <c r="C292" s="252">
        <f>C293</f>
        <v>65</v>
      </c>
      <c r="D292" s="253"/>
      <c r="E292" s="254"/>
      <c r="F292" s="217">
        <f>F293</f>
        <v>65</v>
      </c>
      <c r="G292" s="256"/>
      <c r="H292" s="252">
        <f>H293</f>
        <v>0</v>
      </c>
      <c r="I292" s="253"/>
      <c r="J292" s="254"/>
      <c r="K292" s="217">
        <f>K293</f>
        <v>0</v>
      </c>
      <c r="L292" s="212"/>
      <c r="M292" s="336">
        <f t="shared" si="56"/>
        <v>0</v>
      </c>
      <c r="N292" s="252">
        <f>N293</f>
        <v>0</v>
      </c>
      <c r="O292" s="253"/>
      <c r="P292" s="254"/>
      <c r="Q292" s="217">
        <f>Q293</f>
        <v>0</v>
      </c>
      <c r="R292" s="306"/>
      <c r="S292" s="336">
        <f t="shared" si="57"/>
        <v>0</v>
      </c>
      <c r="T292" s="279"/>
      <c r="U292" s="279"/>
    </row>
    <row r="293" spans="1:21" ht="60" customHeight="1" thickBot="1">
      <c r="A293" s="366" t="s">
        <v>73</v>
      </c>
      <c r="B293" s="515" t="s">
        <v>374</v>
      </c>
      <c r="C293" s="250">
        <f t="shared" si="53"/>
        <v>65</v>
      </c>
      <c r="D293" s="367"/>
      <c r="E293" s="367"/>
      <c r="F293" s="251">
        <v>65</v>
      </c>
      <c r="G293" s="364"/>
      <c r="H293" s="250">
        <f>K293</f>
        <v>0</v>
      </c>
      <c r="I293" s="251"/>
      <c r="J293" s="251"/>
      <c r="K293" s="251">
        <v>0</v>
      </c>
      <c r="L293" s="328"/>
      <c r="M293" s="348">
        <f t="shared" si="56"/>
        <v>0</v>
      </c>
      <c r="N293" s="250">
        <f>Q293</f>
        <v>0</v>
      </c>
      <c r="O293" s="251"/>
      <c r="P293" s="251"/>
      <c r="Q293" s="251">
        <v>0</v>
      </c>
      <c r="R293" s="370"/>
      <c r="S293" s="348">
        <f t="shared" si="57"/>
        <v>0</v>
      </c>
      <c r="T293" s="279"/>
      <c r="U293" s="279"/>
    </row>
    <row r="294" spans="1:21" ht="80.25" customHeight="1" thickBot="1">
      <c r="A294" s="28" t="s">
        <v>32</v>
      </c>
      <c r="B294" s="452" t="s">
        <v>366</v>
      </c>
      <c r="C294" s="388">
        <f>C295+C296</f>
        <v>100</v>
      </c>
      <c r="D294" s="219"/>
      <c r="E294" s="219"/>
      <c r="F294" s="231">
        <f>F295+F296</f>
        <v>100</v>
      </c>
      <c r="G294" s="119"/>
      <c r="H294" s="388">
        <f>H295+H296</f>
        <v>100</v>
      </c>
      <c r="I294" s="219"/>
      <c r="J294" s="219"/>
      <c r="K294" s="231">
        <f>K295+K296</f>
        <v>100</v>
      </c>
      <c r="L294" s="168"/>
      <c r="M294" s="332">
        <f t="shared" si="56"/>
        <v>1</v>
      </c>
      <c r="N294" s="388">
        <f>N295+N296</f>
        <v>50</v>
      </c>
      <c r="O294" s="219"/>
      <c r="P294" s="219"/>
      <c r="Q294" s="231">
        <f>Q295+Q296</f>
        <v>50</v>
      </c>
      <c r="R294" s="422"/>
      <c r="S294" s="332">
        <f t="shared" si="57"/>
        <v>0.5</v>
      </c>
      <c r="T294" s="279"/>
      <c r="U294" s="279"/>
    </row>
    <row r="295" spans="1:21" ht="66" customHeight="1">
      <c r="A295" s="383" t="s">
        <v>73</v>
      </c>
      <c r="B295" s="519" t="s">
        <v>256</v>
      </c>
      <c r="C295" s="357">
        <f t="shared" si="53"/>
        <v>50</v>
      </c>
      <c r="D295" s="369"/>
      <c r="E295" s="369"/>
      <c r="F295" s="127">
        <v>50</v>
      </c>
      <c r="G295" s="384"/>
      <c r="H295" s="357">
        <f>K295</f>
        <v>50</v>
      </c>
      <c r="I295" s="127"/>
      <c r="J295" s="127"/>
      <c r="K295" s="127">
        <v>50</v>
      </c>
      <c r="L295" s="158"/>
      <c r="M295" s="349">
        <f t="shared" si="56"/>
        <v>1</v>
      </c>
      <c r="N295" s="357">
        <f>Q295</f>
        <v>50</v>
      </c>
      <c r="O295" s="127"/>
      <c r="P295" s="127"/>
      <c r="Q295" s="127">
        <v>50</v>
      </c>
      <c r="R295" s="373"/>
      <c r="S295" s="349">
        <f t="shared" si="57"/>
        <v>1</v>
      </c>
      <c r="T295" s="279"/>
      <c r="U295" s="279"/>
    </row>
    <row r="296" spans="1:21" ht="66.75" customHeight="1" thickBot="1">
      <c r="A296" s="372" t="s">
        <v>52</v>
      </c>
      <c r="B296" s="479" t="s">
        <v>257</v>
      </c>
      <c r="C296" s="360">
        <f t="shared" si="53"/>
        <v>50</v>
      </c>
      <c r="D296" s="385"/>
      <c r="E296" s="385"/>
      <c r="F296" s="381">
        <v>50</v>
      </c>
      <c r="G296" s="386"/>
      <c r="H296" s="360">
        <f>K296</f>
        <v>50</v>
      </c>
      <c r="I296" s="376"/>
      <c r="J296" s="376"/>
      <c r="K296" s="381">
        <v>50</v>
      </c>
      <c r="L296" s="329"/>
      <c r="M296" s="389">
        <f t="shared" si="56"/>
        <v>1</v>
      </c>
      <c r="N296" s="360">
        <f>Q296</f>
        <v>0</v>
      </c>
      <c r="O296" s="376"/>
      <c r="P296" s="376"/>
      <c r="Q296" s="376">
        <v>0</v>
      </c>
      <c r="R296" s="390"/>
      <c r="S296" s="389">
        <f t="shared" si="57"/>
        <v>0</v>
      </c>
      <c r="T296" s="279"/>
      <c r="U296" s="279"/>
    </row>
    <row r="297" spans="1:21" ht="96.75" customHeight="1" thickBot="1">
      <c r="A297" s="28" t="s">
        <v>272</v>
      </c>
      <c r="B297" s="499" t="s">
        <v>281</v>
      </c>
      <c r="C297" s="388">
        <f>C298+C299+C300</f>
        <v>200</v>
      </c>
      <c r="D297" s="219"/>
      <c r="E297" s="219"/>
      <c r="F297" s="231">
        <f>F298+F299+F300</f>
        <v>200</v>
      </c>
      <c r="G297" s="119"/>
      <c r="H297" s="388">
        <f>H298+H299+H300</f>
        <v>24.9</v>
      </c>
      <c r="I297" s="219"/>
      <c r="J297" s="219"/>
      <c r="K297" s="231">
        <f>K298+K299+K300</f>
        <v>24.9</v>
      </c>
      <c r="L297" s="168"/>
      <c r="M297" s="332">
        <f t="shared" si="56"/>
        <v>0.1245</v>
      </c>
      <c r="N297" s="388">
        <f>N298+N299+N300</f>
        <v>24.9</v>
      </c>
      <c r="O297" s="219"/>
      <c r="P297" s="219"/>
      <c r="Q297" s="217">
        <f>Q298+Q299+Q300</f>
        <v>24.9</v>
      </c>
      <c r="R297" s="387"/>
      <c r="S297" s="332">
        <f>N297/C297</f>
        <v>0.1245</v>
      </c>
      <c r="T297" s="279"/>
      <c r="U297" s="279"/>
    </row>
    <row r="298" spans="1:21" ht="63.75" customHeight="1">
      <c r="A298" s="391" t="s">
        <v>73</v>
      </c>
      <c r="B298" s="515" t="s">
        <v>273</v>
      </c>
      <c r="C298" s="392">
        <f>F298</f>
        <v>150</v>
      </c>
      <c r="D298" s="393"/>
      <c r="E298" s="393"/>
      <c r="F298" s="251">
        <v>150</v>
      </c>
      <c r="G298" s="364"/>
      <c r="H298" s="128">
        <f>K298</f>
        <v>0</v>
      </c>
      <c r="I298" s="129"/>
      <c r="J298" s="129"/>
      <c r="K298" s="129">
        <v>0</v>
      </c>
      <c r="L298" s="159"/>
      <c r="M298" s="350">
        <f>H298/C298</f>
        <v>0</v>
      </c>
      <c r="N298" s="128">
        <f>Q298</f>
        <v>0</v>
      </c>
      <c r="O298" s="129"/>
      <c r="P298" s="129"/>
      <c r="Q298" s="129">
        <v>0</v>
      </c>
      <c r="R298" s="363"/>
      <c r="S298" s="350">
        <f>N298/C298</f>
        <v>0</v>
      </c>
      <c r="T298" s="279"/>
      <c r="U298" s="279"/>
    </row>
    <row r="299" spans="1:21" ht="72.75" customHeight="1">
      <c r="A299" s="371" t="s">
        <v>52</v>
      </c>
      <c r="B299" s="518" t="s">
        <v>274</v>
      </c>
      <c r="C299" s="394">
        <f>F299</f>
        <v>25</v>
      </c>
      <c r="D299" s="365"/>
      <c r="E299" s="365"/>
      <c r="F299" s="129">
        <v>25</v>
      </c>
      <c r="G299" s="356"/>
      <c r="H299" s="128">
        <f>K299</f>
        <v>0</v>
      </c>
      <c r="I299" s="129"/>
      <c r="J299" s="129"/>
      <c r="K299" s="129">
        <v>0</v>
      </c>
      <c r="L299" s="159"/>
      <c r="M299" s="350">
        <f>H299/C299</f>
        <v>0</v>
      </c>
      <c r="N299" s="128">
        <f>Q299</f>
        <v>0</v>
      </c>
      <c r="O299" s="129"/>
      <c r="P299" s="129"/>
      <c r="Q299" s="129">
        <v>0</v>
      </c>
      <c r="R299" s="363"/>
      <c r="S299" s="350">
        <f>N299/C299</f>
        <v>0</v>
      </c>
      <c r="T299" s="279"/>
      <c r="U299" s="279"/>
    </row>
    <row r="300" spans="1:21" ht="63.75" customHeight="1" thickBot="1">
      <c r="A300" s="372" t="s">
        <v>71</v>
      </c>
      <c r="B300" s="479" t="s">
        <v>275</v>
      </c>
      <c r="C300" s="380">
        <f>F300</f>
        <v>25</v>
      </c>
      <c r="D300" s="385"/>
      <c r="E300" s="385"/>
      <c r="F300" s="381">
        <v>25</v>
      </c>
      <c r="G300" s="386"/>
      <c r="H300" s="360">
        <f>K300</f>
        <v>24.9</v>
      </c>
      <c r="I300" s="376"/>
      <c r="J300" s="376"/>
      <c r="K300" s="376">
        <v>24.9</v>
      </c>
      <c r="L300" s="329"/>
      <c r="M300" s="389">
        <f>H300/C300</f>
        <v>0.996</v>
      </c>
      <c r="N300" s="360">
        <f>Q300</f>
        <v>24.9</v>
      </c>
      <c r="O300" s="376"/>
      <c r="P300" s="376"/>
      <c r="Q300" s="376">
        <v>24.9</v>
      </c>
      <c r="R300" s="390"/>
      <c r="S300" s="389">
        <f>N300/C300</f>
        <v>0.996</v>
      </c>
      <c r="T300" s="279"/>
      <c r="U300" s="279"/>
    </row>
    <row r="301" spans="1:21" ht="20.25" customHeight="1" thickBot="1">
      <c r="A301" s="550"/>
      <c r="B301" s="520" t="s">
        <v>77</v>
      </c>
      <c r="C301" s="218">
        <f>C8+C45+C47+C59+C74+C83+C91+C98+C105+C107+C110+C147+C149+C158+C162+C183+C206+C236+C238+C241+C245+C250+C254+C256+C261+C263+C268+C289+C292+C294+C297</f>
        <v>270668.016</v>
      </c>
      <c r="D301" s="116">
        <f>D8+D45+D47+D59+D74+D83+D91+D98+D105+D107+D110+D147+D149+D158+D162+D183+D206+D236+D238+D241+D245+D250+D254+D256+D261+D263+D268+D289+D292+D294+D297</f>
        <v>6682.077</v>
      </c>
      <c r="E301" s="116">
        <f>E8+E45+E47+E59+E74+E83+E91+E98+E105+E107+E110+E147+E149+E158+E162+E183+E206+E236+E238+E241+E245+E250+E254+E256+E261+E263+E268+E289+E292+E294+E297</f>
        <v>22123.822999999997</v>
      </c>
      <c r="F301" s="116">
        <f>F8+F45+F47+F59+F74+F83+F91+F98+F105+F107+F110+F147+F149+F158+F162+F183+F206+F236+F238+F241+F245+F250+F254+F256+F261+F263+F268+F289+F292+F294+F297</f>
        <v>241862.116</v>
      </c>
      <c r="G301" s="53"/>
      <c r="H301" s="116">
        <f>H8+H45+H47+H59+H74+H83+H91+H98+H105+H107+H110+H147+H149+H158+H162+H183+H206+H236+H238+H241+H245+H250+H254+H256+H261+H263+H268+H289+H292+H294+H297</f>
        <v>129757.467</v>
      </c>
      <c r="I301" s="116">
        <f>I8+I45+I47+I59+I74+I83+I91+I98+I105+I107+I110+I147+I149+I158+I162+I183+I206+I236+I238+I241+I245+I250+I254+I256+I261+I263+I268+I289+I292+I294+I297</f>
        <v>307.988</v>
      </c>
      <c r="J301" s="116">
        <f>J8+J45+J47+J59+J74+J83+J91+J98+J105+J107+J110+J147+J149+J158+J162+J183+J206+J236+J238+J241+J245+J250+J254+J256+J261+J263+J268+J289+J292+J294+J297</f>
        <v>11088.259</v>
      </c>
      <c r="K301" s="116">
        <f>K8+K45+K47+K59+K74+K83+K91+K98+K105+K107+K110+K147+K149+K158+K162+K183+K206+K236+K238+K241+K245+K250+K254+K256+K261+K263+K268+K289+K292+K294+K297</f>
        <v>118361.22000000003</v>
      </c>
      <c r="L301" s="261"/>
      <c r="M301" s="332">
        <f>H301/C301</f>
        <v>0.4793971187197825</v>
      </c>
      <c r="N301" s="116">
        <f>N8+N45+N47+N59+N74+N83+N91+N98+N105+N107+N110+N147+N149+N158+N162+N183+N206+N236+N238+N241+N245+N250+N254+N256+N261+N263+N268+N289+N292+N294+N297</f>
        <v>126961.237</v>
      </c>
      <c r="O301" s="116">
        <f>O8+O45+O47+O59+O74+O83+O91+O98+O105+O107+O110+O147+O149+O158+O162+O183+O206+O236+O238+O241+O245+O250+O254+O256+O261+O263+O268+O289+O292+O294+O297</f>
        <v>307.988</v>
      </c>
      <c r="P301" s="116">
        <f>P8+P45+P47+P59+P74+P83+P91+P98+P105+P107+P110+P147+P149+P158+P162+P183+P206+P236+P238+P241+P245+P250+P254+P256+P261+P263+P268+P289+P292+P294+P297</f>
        <v>11055.291000000001</v>
      </c>
      <c r="Q301" s="116">
        <f>Q8+Q45+Q47+Q59+Q74+Q83+Q91+Q98+Q105+Q107+Q110+Q147+Q149+Q158+Q162+Q183+Q206+Q236+Q238+Q241+Q245+Q250+Q254+Q256+Q261+Q263+Q268+Q289+Q292+Q294+Q297</f>
        <v>115597.95800000001</v>
      </c>
      <c r="R301" s="116">
        <f>R8+R45+R47+R59+R74+R83+R91+R98+R105+R107+R110+R147+R149+R158+R162+R183+R206+R236+R238+R241+R245+R250+R254+R256+R261+R263+R268+R289+R292+R294</f>
        <v>0</v>
      </c>
      <c r="S301" s="332">
        <f>N301/C301</f>
        <v>0.46906627120656913</v>
      </c>
      <c r="T301" s="268"/>
      <c r="U301" s="268"/>
    </row>
    <row r="302" spans="1:21" ht="30.75" customHeight="1" thickBot="1">
      <c r="A302" s="551"/>
      <c r="B302" s="405" t="s">
        <v>282</v>
      </c>
      <c r="C302" s="408">
        <f>C86</f>
        <v>1350.825</v>
      </c>
      <c r="D302" s="408">
        <f>D86</f>
        <v>502.507</v>
      </c>
      <c r="E302" s="408">
        <f>E86</f>
        <v>848.318</v>
      </c>
      <c r="F302" s="409"/>
      <c r="G302" s="410"/>
      <c r="H302" s="406">
        <f>J302</f>
        <v>519.937</v>
      </c>
      <c r="I302" s="407"/>
      <c r="J302" s="408">
        <f>J86</f>
        <v>519.937</v>
      </c>
      <c r="K302" s="411"/>
      <c r="L302" s="412"/>
      <c r="M302" s="410"/>
      <c r="N302" s="406">
        <f>P302</f>
        <v>519.937</v>
      </c>
      <c r="O302" s="407"/>
      <c r="P302" s="408">
        <f>P86</f>
        <v>519.937</v>
      </c>
      <c r="Q302" s="411"/>
      <c r="R302" s="412"/>
      <c r="S302" s="410"/>
      <c r="T302" s="5"/>
      <c r="U302" s="5"/>
    </row>
    <row r="303" spans="1:21" ht="30.75" customHeight="1">
      <c r="A303" s="400"/>
      <c r="B303" s="401"/>
      <c r="C303" s="481"/>
      <c r="D303" s="403"/>
      <c r="E303" s="402"/>
      <c r="F303" s="404"/>
      <c r="G303" s="5"/>
      <c r="H303" s="481"/>
      <c r="I303" s="403"/>
      <c r="J303" s="402"/>
      <c r="K303" s="5"/>
      <c r="L303" s="5"/>
      <c r="M303" s="5"/>
      <c r="N303" s="481"/>
      <c r="O303" s="403"/>
      <c r="P303" s="402"/>
      <c r="Q303" s="5"/>
      <c r="R303" s="5"/>
      <c r="S303" s="5"/>
      <c r="T303" s="5"/>
      <c r="U303" s="5"/>
    </row>
    <row r="304" spans="1:21" ht="42.75" customHeight="1">
      <c r="A304" s="6"/>
      <c r="B304" s="542" t="s">
        <v>116</v>
      </c>
      <c r="C304" s="542"/>
      <c r="D304" s="13"/>
      <c r="E304" s="13"/>
      <c r="F304" s="7"/>
      <c r="G304" s="6"/>
      <c r="H304" s="6"/>
      <c r="I304" s="6"/>
      <c r="J304" s="6"/>
      <c r="K304" s="6"/>
      <c r="L304" s="16"/>
      <c r="M304" s="16"/>
      <c r="N304" s="6"/>
      <c r="O304" s="344"/>
      <c r="P304" s="345" t="s">
        <v>117</v>
      </c>
      <c r="Q304" s="344"/>
      <c r="R304" s="1"/>
      <c r="S304" s="1"/>
      <c r="T304" s="1"/>
      <c r="U304" s="1"/>
    </row>
    <row r="305" spans="1:21" ht="46.5" customHeight="1">
      <c r="A305" s="8"/>
      <c r="B305" s="16" t="s">
        <v>56</v>
      </c>
      <c r="C305" s="37"/>
      <c r="D305" s="6"/>
      <c r="E305" s="7"/>
      <c r="F305" s="14"/>
      <c r="G305" s="14"/>
      <c r="H305" s="14"/>
      <c r="I305" s="14"/>
      <c r="J305" s="6"/>
      <c r="K305" s="14"/>
      <c r="L305" s="14"/>
      <c r="M305" s="14"/>
      <c r="N305" s="14"/>
      <c r="O305" s="14"/>
      <c r="P305" s="2"/>
      <c r="Q305" s="1"/>
      <c r="R305" s="1"/>
      <c r="S305" s="1"/>
      <c r="T305" s="1"/>
      <c r="U305" s="1"/>
    </row>
    <row r="306" spans="1:21" ht="22.5" customHeight="1" hidden="1">
      <c r="A306" s="8"/>
      <c r="B306" s="6"/>
      <c r="C306" s="37"/>
      <c r="D306" s="6"/>
      <c r="E306" s="7"/>
      <c r="F306" s="14"/>
      <c r="G306" s="14"/>
      <c r="H306" s="14"/>
      <c r="I306" s="14"/>
      <c r="J306" s="16"/>
      <c r="K306" s="14"/>
      <c r="L306" s="14"/>
      <c r="M306" s="14"/>
      <c r="N306" s="14"/>
      <c r="O306" s="14"/>
      <c r="P306" s="2"/>
      <c r="Q306" s="1"/>
      <c r="R306" s="1"/>
      <c r="S306" s="1"/>
      <c r="T306" s="1"/>
      <c r="U306" s="1"/>
    </row>
    <row r="307" spans="1:21" ht="26.25" customHeight="1">
      <c r="A307" s="8"/>
      <c r="B307" s="540" t="s">
        <v>45</v>
      </c>
      <c r="C307" s="540"/>
      <c r="D307" s="65"/>
      <c r="E307" s="65"/>
      <c r="F307" s="14"/>
      <c r="G307" s="14"/>
      <c r="H307" s="14"/>
      <c r="I307" s="14"/>
      <c r="J307" s="6"/>
      <c r="K307" s="14"/>
      <c r="L307" s="14"/>
      <c r="M307" s="14"/>
      <c r="N307" s="14"/>
      <c r="O307" s="541" t="s">
        <v>115</v>
      </c>
      <c r="P307" s="541"/>
      <c r="Q307" s="541"/>
      <c r="R307" s="1"/>
      <c r="S307" s="1"/>
      <c r="T307" s="1"/>
      <c r="U307" s="1"/>
    </row>
    <row r="308" spans="1:21" ht="40.5" customHeight="1">
      <c r="A308" s="6"/>
      <c r="B308" s="60"/>
      <c r="C308" s="60"/>
      <c r="D308" s="60"/>
      <c r="E308" s="60"/>
      <c r="F308" s="6"/>
      <c r="G308" s="6"/>
      <c r="H308" s="6"/>
      <c r="I308" s="6"/>
      <c r="J308" s="1"/>
      <c r="K308" s="1"/>
      <c r="L308" s="61"/>
      <c r="M308" s="61"/>
      <c r="N308" s="1"/>
      <c r="O308" s="1"/>
      <c r="P308" s="2"/>
      <c r="Q308" s="1"/>
      <c r="R308" s="1"/>
      <c r="S308" s="1"/>
      <c r="T308" s="1"/>
      <c r="U308" s="1"/>
    </row>
    <row r="309" spans="1:21" ht="49.5" customHeight="1">
      <c r="A309" s="6"/>
      <c r="B309" s="60"/>
      <c r="C309" s="60"/>
      <c r="D309" s="60"/>
      <c r="E309" s="60"/>
      <c r="F309" s="6"/>
      <c r="G309" s="6"/>
      <c r="H309" s="6"/>
      <c r="I309" s="6"/>
      <c r="J309" s="1"/>
      <c r="K309" s="1"/>
      <c r="L309" s="1"/>
      <c r="M309" s="1"/>
      <c r="N309" s="1"/>
      <c r="O309" s="1"/>
      <c r="P309" s="2"/>
      <c r="Q309" s="1"/>
      <c r="R309" s="1"/>
      <c r="S309" s="1"/>
      <c r="T309" s="1"/>
      <c r="U309" s="1"/>
    </row>
    <row r="310" spans="1:21" ht="26.25" customHeight="1">
      <c r="A310" s="540"/>
      <c r="B310" s="540"/>
      <c r="C310" s="38"/>
      <c r="D310" s="8"/>
      <c r="E310" s="9"/>
      <c r="F310" s="541"/>
      <c r="G310" s="541"/>
      <c r="H310" s="541"/>
      <c r="I310" s="541"/>
      <c r="J310" s="1"/>
      <c r="K310" s="1"/>
      <c r="L310" s="1"/>
      <c r="M310" s="1"/>
      <c r="N310" s="1"/>
      <c r="O310" s="1"/>
      <c r="P310" s="2"/>
      <c r="Q310" s="1"/>
      <c r="R310" s="1"/>
      <c r="S310" s="1"/>
      <c r="T310" s="1"/>
      <c r="U310" s="1"/>
    </row>
    <row r="311" spans="3:21" ht="27.75" customHeight="1">
      <c r="C311" s="3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3:21" ht="36.75" customHeight="1">
      <c r="C312" s="3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3:21" ht="36.75" customHeight="1">
      <c r="C313" s="3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3:21" ht="36.75" customHeight="1">
      <c r="C314" s="3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3:21" ht="36.75" customHeight="1">
      <c r="C315" s="3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3:21" ht="36.75" customHeight="1">
      <c r="C316" s="3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4:21" ht="36.75" customHeight="1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4:21" ht="36.75" customHeight="1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4:21" ht="36.75" customHeight="1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4:21" ht="36.75" customHeight="1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4:21" ht="36.75" customHeight="1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4:21" ht="36.75" customHeight="1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4:21" ht="36.75" customHeight="1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4:21" ht="36.75" customHeight="1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4:21" ht="36.75" customHeight="1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4:21" ht="36.75" customHeight="1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4:21" ht="36.75" customHeight="1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4:21" ht="36.75" customHeight="1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4:21" ht="36.75" customHeight="1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4:21" ht="63" customHeight="1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4:21" ht="63" customHeight="1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4:21" ht="63" customHeight="1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4:21" ht="63" customHeight="1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4:21" ht="63" customHeight="1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4:21" ht="63" customHeight="1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4:21" ht="63" customHeight="1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4:21" ht="63" customHeight="1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4:21" ht="63" customHeight="1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4:21" ht="59.25" customHeight="1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4:21" ht="44.25" customHeight="1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4:21" ht="42" customHeight="1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4:21" ht="58.5" customHeight="1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4:21" ht="67.5" customHeight="1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4:21" ht="81.75" customHeight="1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4:21" ht="87.75" customHeight="1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4:21" ht="51.75" customHeight="1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4:21" ht="48" customHeight="1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4:21" ht="47.25" customHeight="1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4:21" ht="84.75" customHeight="1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4:21" ht="57" customHeight="1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4:21" ht="35.25" customHeight="1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4:21" ht="47.25" customHeight="1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4:21" ht="56.25" customHeight="1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4:21" ht="24" customHeight="1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4:21" ht="48" customHeight="1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4:21" ht="36.75" customHeight="1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4:21" ht="18.75" customHeight="1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4:21" ht="34.5" customHeight="1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4:21" ht="60.75" customHeight="1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4:21" ht="23.25" customHeight="1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4:21" ht="45" customHeight="1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4:21" ht="35.25" customHeight="1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4:21" ht="35.25" customHeight="1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4:21" ht="33" customHeight="1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4:21" ht="72.75" customHeight="1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4:21" ht="14.25" customHeight="1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ht="36.75" customHeight="1"/>
    <row r="368" ht="36" customHeight="1"/>
    <row r="369" ht="22.5" customHeight="1"/>
    <row r="370" ht="13.5" customHeight="1"/>
    <row r="371" ht="24.75" customHeight="1"/>
    <row r="372" ht="36.75" customHeight="1"/>
    <row r="373" ht="11.25" customHeight="1"/>
    <row r="374" ht="35.25" customHeight="1"/>
    <row r="375" ht="34.5" customHeight="1"/>
    <row r="377" ht="22.5" customHeight="1"/>
    <row r="379" ht="12.75" customHeight="1"/>
    <row r="380" ht="24" customHeight="1"/>
    <row r="381" ht="36.75" customHeight="1"/>
    <row r="382" ht="23.25" customHeight="1"/>
    <row r="385" ht="34.5" customHeight="1"/>
    <row r="386" ht="24" customHeight="1"/>
    <row r="387" ht="33.75" customHeight="1"/>
    <row r="388" ht="13.5" customHeight="1"/>
    <row r="389" ht="22.5" customHeight="1"/>
    <row r="390" ht="23.25" customHeight="1"/>
    <row r="391" ht="45.75" customHeight="1"/>
    <row r="392" ht="21" customHeight="1"/>
    <row r="393" ht="15" customHeight="1"/>
    <row r="394" ht="12.75" customHeight="1"/>
    <row r="395" ht="12" customHeight="1"/>
    <row r="396" ht="12" customHeight="1"/>
    <row r="397" ht="13.5" customHeight="1"/>
    <row r="398" ht="13.5" customHeight="1"/>
    <row r="399" ht="12.75" customHeight="1"/>
    <row r="400" ht="12.75" customHeight="1"/>
    <row r="401" ht="12" customHeight="1"/>
    <row r="402" ht="12.75" customHeight="1"/>
    <row r="403" ht="13.5" customHeight="1"/>
    <row r="404" ht="12" customHeight="1"/>
    <row r="405" ht="21.75" customHeight="1"/>
    <row r="406" ht="13.5" customHeight="1"/>
    <row r="407" ht="21.75" customHeight="1"/>
    <row r="408" ht="11.25" customHeight="1"/>
    <row r="409" ht="11.25" customHeight="1"/>
    <row r="410" ht="11.25" customHeight="1"/>
    <row r="411" ht="21" customHeight="1"/>
    <row r="412" ht="22.5" customHeight="1"/>
    <row r="413" ht="22.5" customHeight="1"/>
    <row r="414" ht="13.5" customHeight="1"/>
    <row r="415" ht="23.25" customHeight="1"/>
    <row r="416" ht="22.5" customHeight="1"/>
    <row r="417" ht="12" customHeight="1"/>
    <row r="418" ht="12" customHeight="1"/>
    <row r="419" ht="12.75" customHeight="1"/>
    <row r="421" ht="12" customHeight="1"/>
    <row r="422" ht="13.5" customHeight="1"/>
    <row r="423" ht="11.25" customHeight="1"/>
    <row r="424" ht="13.5" customHeight="1"/>
    <row r="425" ht="9.75" customHeight="1"/>
    <row r="426" ht="21.75" customHeight="1"/>
    <row r="427" ht="21.75" customHeight="1"/>
    <row r="428" ht="21" customHeight="1"/>
    <row r="429" ht="21" customHeight="1"/>
    <row r="430" ht="20.25" customHeight="1"/>
    <row r="431" ht="16.5" customHeight="1"/>
    <row r="432" ht="36" customHeight="1"/>
    <row r="433" ht="22.5" customHeight="1"/>
    <row r="434" ht="25.5" customHeight="1"/>
    <row r="435" ht="37.5" customHeight="1"/>
    <row r="436" ht="38.25" customHeight="1"/>
    <row r="437" ht="15" customHeight="1"/>
    <row r="438" ht="23.25" customHeight="1"/>
    <row r="439" ht="61.5" customHeight="1"/>
    <row r="440" ht="38.25" customHeight="1"/>
    <row r="441" ht="51" customHeight="1"/>
    <row r="442" ht="14.25" customHeight="1"/>
    <row r="443" ht="15" customHeight="1"/>
    <row r="444" ht="25.5" customHeight="1"/>
    <row r="445" ht="33" customHeight="1"/>
    <row r="446" ht="32.25" customHeight="1"/>
    <row r="447" ht="24.75" customHeight="1"/>
    <row r="448" ht="21" customHeight="1"/>
    <row r="449" ht="15" customHeight="1"/>
    <row r="450" ht="62.25" customHeight="1"/>
    <row r="451" ht="15.75" customHeight="1"/>
    <row r="452" ht="75" customHeight="1"/>
    <row r="453" ht="14.25" customHeight="1"/>
    <row r="454" ht="63.75" customHeight="1"/>
    <row r="455" ht="14.25" customHeight="1"/>
    <row r="456" ht="50.25" customHeight="1"/>
    <row r="457" ht="12.75" customHeight="1"/>
    <row r="458" ht="12" customHeight="1"/>
    <row r="459" ht="34.5" customHeight="1"/>
    <row r="460" ht="21.75" customHeight="1"/>
    <row r="461" ht="22.5" customHeight="1"/>
    <row r="462" ht="13.5" customHeight="1"/>
    <row r="463" ht="13.5" customHeight="1"/>
    <row r="464" ht="36.75" customHeight="1"/>
    <row r="465" ht="16.5" customHeight="1"/>
    <row r="466" ht="22.5" customHeight="1"/>
    <row r="467" ht="35.25" customHeight="1"/>
    <row r="468" ht="35.25" customHeight="1"/>
    <row r="469" ht="27" customHeight="1"/>
    <row r="470" ht="29.25" customHeight="1"/>
    <row r="471" ht="37.5" customHeight="1"/>
    <row r="472" ht="39.75" customHeight="1"/>
    <row r="473" ht="24" customHeight="1"/>
    <row r="474" ht="39" customHeight="1"/>
    <row r="475" ht="126" customHeight="1"/>
    <row r="476" ht="54.75" customHeight="1"/>
    <row r="477" ht="99.75" customHeight="1"/>
    <row r="478" ht="50.25" customHeight="1"/>
    <row r="479" ht="37.5" customHeight="1"/>
    <row r="480" ht="38.25" customHeight="1"/>
    <row r="481" ht="26.25" customHeight="1"/>
    <row r="482" ht="38.25" customHeight="1"/>
    <row r="483" ht="26.25" customHeight="1"/>
    <row r="484" ht="27.75" customHeight="1"/>
    <row r="485" ht="26.25" customHeight="1"/>
    <row r="486" ht="43.5" customHeight="1"/>
    <row r="487" ht="25.5" customHeight="1"/>
    <row r="488" ht="25.5" customHeight="1"/>
    <row r="489" ht="17.25" customHeight="1"/>
    <row r="490" ht="48.75" customHeight="1"/>
    <row r="491" ht="28.5" customHeight="1"/>
    <row r="492" ht="1.5" customHeight="1" hidden="1"/>
    <row r="493" ht="45" customHeight="1"/>
    <row r="494" ht="3" customHeight="1" hidden="1"/>
    <row r="495" ht="49.5" customHeight="1"/>
  </sheetData>
  <sheetProtection/>
  <mergeCells count="23">
    <mergeCell ref="A3:S3"/>
    <mergeCell ref="A1:S1"/>
    <mergeCell ref="A2:S2"/>
    <mergeCell ref="O5:R5"/>
    <mergeCell ref="A85:A86"/>
    <mergeCell ref="H5:H6"/>
    <mergeCell ref="I5:L5"/>
    <mergeCell ref="A310:B310"/>
    <mergeCell ref="F310:I310"/>
    <mergeCell ref="B304:C304"/>
    <mergeCell ref="B307:C307"/>
    <mergeCell ref="O307:Q307"/>
    <mergeCell ref="A4:A6"/>
    <mergeCell ref="B4:B6"/>
    <mergeCell ref="C4:G4"/>
    <mergeCell ref="N5:N6"/>
    <mergeCell ref="A301:A302"/>
    <mergeCell ref="N4:S4"/>
    <mergeCell ref="C5:C6"/>
    <mergeCell ref="D5:G5"/>
    <mergeCell ref="H4:M4"/>
    <mergeCell ref="M5:M6"/>
    <mergeCell ref="S5:S6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2015-11-06T08:27:41Z</cp:lastPrinted>
  <dcterms:created xsi:type="dcterms:W3CDTF">2008-07-16T10:24:23Z</dcterms:created>
  <dcterms:modified xsi:type="dcterms:W3CDTF">2015-11-17T07:32:30Z</dcterms:modified>
  <cp:category/>
  <cp:version/>
  <cp:contentType/>
  <cp:contentStatus/>
</cp:coreProperties>
</file>