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212" activeTab="0"/>
  </bookViews>
  <sheets>
    <sheet name="Отчет по МП за 9 мес. 2014 г " sheetId="1" r:id="rId1"/>
  </sheets>
  <definedNames>
    <definedName name="_xlnm.Print_Titles" localSheetId="0">'Отчет по МП за 9 мес. 2014 г '!$2:$4</definedName>
    <definedName name="_xlnm.Print_Area" localSheetId="0">'Отчет по МП за 9 мес. 2014 г '!$A$1:$S$394</definedName>
  </definedNames>
  <calcPr fullCalcOnLoad="1"/>
</workbook>
</file>

<file path=xl/sharedStrings.xml><?xml version="1.0" encoding="utf-8"?>
<sst xmlns="http://schemas.openxmlformats.org/spreadsheetml/2006/main" count="745" uniqueCount="456">
  <si>
    <t>Начальник Управления по финансам</t>
  </si>
  <si>
    <t>Е.Б. Соловьева</t>
  </si>
  <si>
    <t>Изготовление печатной продукции, средств наглядной агитации по вопросам профилактики наркомании</t>
  </si>
  <si>
    <t>Оборудование парковочных мест для инвалидов и других маломобильных групп населения:</t>
  </si>
  <si>
    <t>«Поддержка и развитие малого и среднего предпринимательства в Озерском городском округе» на 2014 год и на плановый период 2015 и 2016 годов» (ОРПиПР)</t>
  </si>
  <si>
    <t>Предоставление субсидий на возмещение части затрат по реализации предпринимательских проектов руководителями и собственниками которых являются молодежь</t>
  </si>
  <si>
    <t>Освещение вопросов развития малого и среднего предпринимательства, пропаганда и популяризация предпринимательской деятельности в средствах массовой информации</t>
  </si>
  <si>
    <t>Организация и проведение семинаров, курсов, тренингов по вопросам предпринимательской деятельности</t>
  </si>
  <si>
    <t>Предоставление субсидий субъектам малого и среднего предпринимательства на возмещение затрат по приобретению оборудования в целях создания и (или) развития, и (или) модернизации производства товаров (работ, услуг)</t>
  </si>
  <si>
    <t>Проведение спартакиады по военно-прикладным видам спорта среди допризывной молодежи</t>
  </si>
  <si>
    <t>Организация и проведение молодежных  конкурсов, фестивалей, смотров, турниров, праздников, акций</t>
  </si>
  <si>
    <t>Организация участия молодежи Озерского городского округа, творческих коллективов в мероприятиях областного и Российского уровня</t>
  </si>
  <si>
    <t>Содействие выпуску специальных молодежных телевизионных, радио передач, молодежных печатных изданий. Информационное обеспечение молодежных мероприятий в СМИ</t>
  </si>
  <si>
    <t>Предоставление субсидий на обеспечение прохождения курсов профессиональной переподготовки руководящих работников  образовательных учреждений, реализующих дошкольные, основные и дополнительные общеобразовательные программы</t>
  </si>
  <si>
    <t>Оплата услуг по передаче данных и предоставление доступа к сети Интернет детей-инвалидов и педагогических работников</t>
  </si>
  <si>
    <t>Приобретение оборудования для столовых общеобразовательных организаций</t>
  </si>
  <si>
    <t>Информационная поддержка субъектов малого и среднего предпринимательства</t>
  </si>
  <si>
    <t>6.1</t>
  </si>
  <si>
    <t>17.1</t>
  </si>
  <si>
    <t>17.2</t>
  </si>
  <si>
    <t>Администрация ОГО (Отдел по режиму)</t>
  </si>
  <si>
    <t xml:space="preserve">Ремонт пешеходных переходов на перекрестке пр. Победы - ул. Менделеева </t>
  </si>
  <si>
    <t>Предоставление субсидий на возмещение части затрат по реализации предпринимательских проектов начинающих предпринимателей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</si>
  <si>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</si>
  <si>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</si>
  <si>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</si>
  <si>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</si>
  <si>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Поддержка субъектов малого и среднего предпринимательства в области подготовки, переподготовки и повышения квалификации кадров</t>
  </si>
  <si>
    <t>15</t>
  </si>
  <si>
    <t>2</t>
  </si>
  <si>
    <t>1.3</t>
  </si>
  <si>
    <t>2.2</t>
  </si>
  <si>
    <t>Управление культуры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</si>
  <si>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</si>
  <si>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</si>
  <si>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</si>
  <si>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</si>
  <si>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</si>
  <si>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</si>
  <si>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</si>
  <si>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</si>
  <si>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</si>
  <si>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</si>
  <si>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</si>
  <si>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</si>
  <si>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</si>
  <si>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</si>
  <si>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</si>
  <si>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</si>
  <si>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</si>
  <si>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</si>
  <si>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</si>
  <si>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</si>
  <si>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</si>
  <si>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</si>
  <si>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</si>
  <si>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</si>
  <si>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</si>
  <si>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</si>
  <si>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Подготовка и организация конкурсов и аукционов по продаже права на заключение договоров аренды земельных участков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</si>
  <si>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</si>
  <si>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</si>
  <si>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</si>
  <si>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</si>
  <si>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</si>
  <si>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</si>
  <si>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</si>
  <si>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</si>
  <si>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6.3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</si>
  <si>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</si>
  <si>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</si>
  <si>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</si>
  <si>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</si>
  <si>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10.1</t>
  </si>
  <si>
    <t>8</t>
  </si>
  <si>
    <t>21</t>
  </si>
  <si>
    <t>22</t>
  </si>
  <si>
    <t>23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</si>
  <si>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</si>
  <si>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</si>
  <si>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</si>
  <si>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</si>
  <si>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</si>
  <si>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</si>
  <si>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</si>
  <si>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Ведение дежурного (опорного) плана застройки и инженерной инфраструктуры населенных пунктов Озерского городского округа</t>
  </si>
  <si>
    <t>2.3</t>
  </si>
  <si>
    <t>2.4</t>
  </si>
  <si>
    <t xml:space="preserve">Управление жилищно-коммунального хозяйства </t>
  </si>
  <si>
    <t>Выкорчевка пней</t>
  </si>
  <si>
    <t>1.8</t>
  </si>
  <si>
    <t>Отсыпка песком</t>
  </si>
  <si>
    <t>26</t>
  </si>
  <si>
    <t>Пляж "Колибри" (7500 кв.м.)</t>
  </si>
  <si>
    <t>10.2</t>
  </si>
  <si>
    <t>Начальник Управления экономики</t>
  </si>
  <si>
    <t>А.С. Алексеев</t>
  </si>
  <si>
    <t>Вырубка старовозрастных, больных и аварийных деревьев</t>
  </si>
  <si>
    <t>Капитальный ремонт сетей ливневой канализации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</si>
  <si>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2014 - 2016 годы (ГО и ЧС)</t>
  </si>
  <si>
    <t>Приобретение средств индивидуальной защиты органов дыхания (СИЗОД) для работников органов местного самоуправления, муниципальных предприятий и учреждений</t>
  </si>
  <si>
    <t xml:space="preserve">Создание и поддержание в работоспособном состоянии системы централизованного оповещения округа </t>
  </si>
  <si>
    <t>27</t>
  </si>
  <si>
    <t xml:space="preserve">«Капитальный ремонт инженерных сетей на территории Озерского городского округа» на 2014-2016 годы (УКСиБ)
</t>
  </si>
  <si>
    <t>Поставка и транспортировка природного газа для Мемориального комплекса «Вечный огонь»</t>
  </si>
  <si>
    <t>Приобретение музыкальных инструментов для МБОУ ДОД «ДМШ №1»</t>
  </si>
  <si>
    <t>Приобретение музыкальных инструментов для МБОУ ДОД «ДМШ №2»</t>
  </si>
  <si>
    <t>Приобретение музыкальных инструментов для МБОУ ДОД «ДШИ»</t>
  </si>
  <si>
    <t>«Оснащение музыкальными инструментами и сопутствующим оборудованием муниципальных бюджетных образовательных учреждений дополнительного образования детей в сфере культуры Озерского городского округа»  на 2014 год и плановый период 2015 - 2016 годов (УК)</t>
  </si>
  <si>
    <t>28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</si>
  <si>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</si>
  <si>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</si>
  <si>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</si>
  <si>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Ремонт пешеходного перехода на перекрестке пр. Победы - ул. Студенческая</t>
  </si>
  <si>
    <t xml:space="preserve">Ремонт пешеходных переходов на перекрестке ул. Октябрьская - ул. Монтажников </t>
  </si>
  <si>
    <t>Ремонт пешеходного перехода по ул. Матросова в районе школы № 33</t>
  </si>
  <si>
    <t xml:space="preserve">Ремонт пешеходного перехода по ул. Октябрьская, 8 в районе КСК "Лидер" </t>
  </si>
  <si>
    <t>Обустройство парковочного кармана по пр.Ленина, 84 (клуб «Наши дети»)</t>
  </si>
  <si>
    <t>Ремонт пешеходных переходов в районе ГРС по Озерскому шоссе</t>
  </si>
  <si>
    <t>Ремонт пешеходных переходов в районе УПТК по Озерскому шоссе</t>
  </si>
  <si>
    <t>Ремонт пешеходного перехода в районе ФГУП ЮУрИБФ по Озерскому шоссе</t>
  </si>
  <si>
    <t>Замена и ремонт дорожных знаков на территории Озерского городского округа</t>
  </si>
  <si>
    <t>Субсидия из бюджета Озерского городского округа Челябинской области в целях возмещения затрат на капитальный ремонт, ремонт и устройство объектов, предназначенных для обслуживания и эксплуатации многоквартирных домов,  элементов озеленения и благоустройства дворовых территорий, входящих в состав общего имущества  многоквартирных домов Озерского городского округа</t>
  </si>
  <si>
    <t>Капитальный ремонт скважин  № 167, № 168 в п. Метлино</t>
  </si>
  <si>
    <t>Устройство подвесного потолка (Шахматный клуб, пр. К.Маркса, 2б)</t>
  </si>
  <si>
    <t>Замена деревянных оконных блоков на блоки ПВХ  (Шахматный клуб, пр. К Маркса, 2б)</t>
  </si>
  <si>
    <t>Укладка линолеума в помещениях и учебных классах (Шахматный клуб, пр. К. Маркса, 2б)</t>
  </si>
  <si>
    <t>Ремонт кровли (оздоровительный комплекс "Парус" ул. Набережная,51)</t>
  </si>
  <si>
    <t>Ремонт внутренних помещений (оздоровительный комплекс "Парус" ул. Набережная,51)</t>
  </si>
  <si>
    <t>Ремонт скатной кровли административного здания с/к "Авангард (ул. Трудящихся,20)</t>
  </si>
  <si>
    <t xml:space="preserve">Приобретение малых архитектурных форм и переносных изделий для спортивной площадки для игры в хоккей, волейбол, футбол (пр. Победы,15а) </t>
  </si>
  <si>
    <t>30.4</t>
  </si>
  <si>
    <t>Управление образования</t>
  </si>
  <si>
    <t xml:space="preserve">Финансирование, утвержденное в программе                                                  на 2014 год (тыс.руб.)                                                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</si>
  <si>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</si>
  <si>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</si>
  <si>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</si>
  <si>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</si>
  <si>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Межбюд-жетные трансфер-ты из областно-го бюджета</t>
  </si>
  <si>
    <t>Приобретение видеопроектора МКУК «ЦСДШБ»</t>
  </si>
  <si>
    <t>Приобретение стульев (30 шт.)  для МКУК «ЦСДШБ»</t>
  </si>
  <si>
    <t>29</t>
  </si>
  <si>
    <t>«Повышение качества государственных и муниципальных услуг на базе многофункционального центра предоставления государственных и муниципальных услуг в Озерском городском округе Челябинской области» на 2014 - 2016 годы» (УИО)</t>
  </si>
  <si>
    <t>«Укрепление материально-технической базы учреждений культуры Озерского городского округа» на 2014 год и плановый период 2015 - 2016 годов (УК)</t>
  </si>
  <si>
    <t>29.4</t>
  </si>
  <si>
    <t xml:space="preserve">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реализации муниципальных программ Озерского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 9 месяцев 2014 года</t>
  </si>
  <si>
    <t>Оборудование парковочных мест для инвалидов и других маломобильных групп населения:
на территории МУ «Комплексный центр»</t>
  </si>
  <si>
    <t>«Доступное и комфортное жилье - гражданам России» в Озерском городском округе» на 2014 - 2015 годы - всего, в т.ч. по подпрограммам:</t>
  </si>
  <si>
    <t xml:space="preserve">Предоставление молодым семьям социальных выплат в форме свидетельств на приобретение жилья </t>
  </si>
  <si>
    <t>Приобретение благоустроенных жилых помещений для переселения граждан из аварийного жилищного фонда, выплата выкупной стоимости собственникам</t>
  </si>
  <si>
    <t xml:space="preserve">«Обустройство территории пляжей Озерского городского округа для организации досуга населения» на 2014 - 2016 годы  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</si>
  <si>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</si>
  <si>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</si>
  <si>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</si>
  <si>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</si>
  <si>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Приобретение медицинских аптечек, средств гигиены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</si>
  <si>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</si>
  <si>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</si>
  <si>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</si>
  <si>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</si>
  <si>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</si>
  <si>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</si>
  <si>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</si>
  <si>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 xml:space="preserve">«Разграничение государственной собственности на землю и обустройство земель» на 2014-2016 годы (УИО) </t>
  </si>
  <si>
    <t xml:space="preserve">"Капитальный ремонт учреждений социальной сферы" Озерского городского округа на 2014 - 2016 годы </t>
  </si>
  <si>
    <t>Ремонт площадки главного входа, парапетов, лестниц, тротуарной плитки МБУ театр кукол «Золотой петушок»</t>
  </si>
  <si>
    <t>Установка перил на лестничном пролете 1-го этажа в МКУК «Централизованная система детских и школьных библиотек»</t>
  </si>
  <si>
    <t>Разработка ПСД на ремонт туалетов и ремонт туалетов МБОУ ДОД «ДМШ №1»</t>
  </si>
  <si>
    <t>Восстановление изношенных верхних слоев асфальтобетонного покрытия на отдельных участках проезжей части автодороги по ул. Комсомльская, участки по тех. заданию, г. Озерск</t>
  </si>
  <si>
    <t>Восстановление изношенных верхних слоев асфальтобетонного покрытия на отдельных участках проезжей части автодороги по проезду Комсомольский, г.Озерск</t>
  </si>
  <si>
    <t>Установка доски Почета</t>
  </si>
  <si>
    <t>Установка контейнеров заглубленного типа для сбора ТБО</t>
  </si>
  <si>
    <t>Приобретение контейнеров заглубленного типа для сбора ТБО</t>
  </si>
  <si>
    <t>Капитальный ремонт ливневой канализации на участках автомобильной дороги ул. Южная (п.Татыш) в районе ж/д №2</t>
  </si>
  <si>
    <t>Капитальный ремонт сетей наружного освещения в поселке №2 по ул. Мира от ж/д №1 до кольца, г. Озерск Челябинской области</t>
  </si>
  <si>
    <t>Оборудование парковочных мест для инвалидов и других маломобильных групп населения на территории МБУ ДК «Маяк»</t>
  </si>
  <si>
    <t>Обновление дорожной разметки на существующих парковочных местах для инвалидов и других маломобильных групп населения: пр. Ленина,30а (администрация Озерского городского округа), пр. Карла Маркса,10а (магазин "Семья"), пр. Карла Маркса,19а (магазин "Елена"), пр.Карла Маркса, 23а (магазин "Детский мир"), ул. Набержная,17</t>
  </si>
  <si>
    <t>Капитальный ремонт напорных коллекторов Ду=600 мм от КНС -2/8 до камер переключения</t>
  </si>
  <si>
    <t xml:space="preserve">Капитальный ремонт тепловой сети от камеры Д-27/3 до камеры Д-27/3/1 по бр. Луначарского 3-5 </t>
  </si>
  <si>
    <t>Капитальный ремонт  резервуаров емкостью 800 куб. м</t>
  </si>
  <si>
    <t>Капитальный ремонт резервуаров емкостью 2000 куб. м на территории насосно - фильтровальной станции (г.Озерск, переулок Поперечный,7)</t>
  </si>
  <si>
    <t>Управление по физической культуре и спорту</t>
  </si>
  <si>
    <t>Ремонт женских душевых                   (ул. Уральская, 3)</t>
  </si>
  <si>
    <t>Капитальный ремонт вентиляции с заменой оборудования (ул. Уральская, 3)</t>
  </si>
  <si>
    <t>Устройство перегородки (входная группа), (ул. Уральская, 3)</t>
  </si>
  <si>
    <t>Ремонт помещения кухни (3 этаж) (ул.Уральская, 3)</t>
  </si>
  <si>
    <t>Замена приборов отопления 1 этаж (ул. Уральская, 4)</t>
  </si>
  <si>
    <t>Ремонт помещения кухни 3, 4 этажей (ул. Уральская, 4)</t>
  </si>
  <si>
    <t>Ремонт душевых (3 помещения)  ул. Трудящихся, 39а</t>
  </si>
  <si>
    <t>Ремонт помещения кухни 2 этажа (ул. Менделеева, 10)</t>
  </si>
  <si>
    <t>«Ремонт улично-дорожной сети Озерского городского округа» на 2014 год и на плановый период 2015-2016 годов (УКСиБ)</t>
  </si>
  <si>
    <t>«Преодоление последствий радиационной аварии на производственном объединении «Маяк» и обеспечение радиационной безопасности на территории Озерского городского округа» на 2014 и на плановый период 2015-2016 годов (УКСиБ)</t>
  </si>
  <si>
    <t>Строительство внутрипоселковых дорог по улицам Лесная, Тепличная, Полевая в пос. Метлино Озерского городского округа</t>
  </si>
  <si>
    <t>«Капитальный ремонт многоквартирных домов» на 2014 год и на плановый период до 2016 года</t>
  </si>
  <si>
    <t>Проведение комплексного капитального ремонта многоквартирного дома № 25 по ул.Свердлова, г.Озерск</t>
  </si>
  <si>
    <t xml:space="preserve">Проведение выборочного капитального ремонта многоквартирных домов 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</si>
  <si>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2014-2016 годы </t>
  </si>
  <si>
    <t>Замена электропроводки установочных изделий, защитной аппаратуры ул. Менделеева д.10</t>
  </si>
  <si>
    <t>Независимая оценка рисков в области обеспечения пожарной безопасности объекта МБУ ОТДиК «Наш дом», пр. Ленина, 30</t>
  </si>
  <si>
    <t>Огнезащитная обработка сгораемых конструкций МБУ ДК «Синегорье», пос. Метлино, ул. Центральная, 62</t>
  </si>
  <si>
    <t>Установка противопожарных дверей с нормируемым пределом огнестойкости МБОУ ДОД «ДМШ №1»</t>
  </si>
  <si>
    <t>Монтаж и пусконаладочные работы устройства передачи извещений о срабатывании АПС в здании ДШИ (Вывод сигнала АПС на пульт пожарной части)  МБОУ ДОД «ДШИ»</t>
  </si>
  <si>
    <t>9</t>
  </si>
  <si>
    <t>Замена покрытия стен на путях эвакуации негорючими материалами МБОУ ДОД «ДШИ»</t>
  </si>
  <si>
    <t>Приобретение новых огнетушителей МБОУ ДОД «ДШИ»</t>
  </si>
  <si>
    <t>Устройство противопожарных разрывов около поселка Бижеляк, железнодорожный разъезд, поселка Татыш, железнодорожная станция, деревни Селезни, поселка Метлино, поселка Новогорный</t>
  </si>
  <si>
    <t>Реконструкция школы №29, г. Озерск, ул. Музрукова, 34</t>
  </si>
  <si>
    <t>«Развитие муниципальной службы в Озерском городском округе Челябинской области» на 2014 - 2016 годы (ОКиМС)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</si>
  <si>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</si>
  <si>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по 72 и более часовой программе</t>
  </si>
  <si>
    <t>«Социальная поддержка населения Озерского городского округа» на 2014 год и плановый период 2015 - 2016 гг. (УСЗН)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</si>
  <si>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</si>
  <si>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</si>
  <si>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Ремонт улицы Дзержинского, участок от ул. Семенова до перекрестка с Карла Маркса, г. Озерск Челябинская область</t>
  </si>
  <si>
    <t>Восстановление изношенных верхних слоев асфальтобетонного покрытия на отдельных участках проезжей части автодороги по ул. Музрукова, участок от пешеходного перехода, расположенного в районе школы № 37 до  ул. Семенова, г. Озерск</t>
  </si>
  <si>
    <t>Восстановление изношенных верхних слоев асфальтобетонного покрытия на отдельных участках проезжей части автодороги по пр. Победы, участки по тех. заданию,                                                                         г. Озерск</t>
  </si>
  <si>
    <t xml:space="preserve">Восстановление изношенных верхних слоев асфальтобетонного покрытия на отдельных участках проезжей части автодороги по ул. Семашко, участок от кольца пр. Победы до  ул. Колыванова, г. Озерск </t>
  </si>
  <si>
    <t>Восстановление изношенных верхних слоев асфальтобетонного покрытия на отдельных участках проезжей части автодороги по ул. Ленинградская, участок  от ул. Космонавтов,1 до  ул. Строительная, г. Озерск</t>
  </si>
  <si>
    <t xml:space="preserve">Восстановление изношенных верхних слоев асфальтобетонного покрытия на отдельных участках проезжей части автодороги по ул. Матросова, участок от пр. Ленина до пр. Карла Маркса, г. Озерск </t>
  </si>
  <si>
    <t>Восстановление изношенных верхних слоев асфальтобетонного покрытия на отдельных участках проезжей части автодороги по шоссе Татышское, участок от ж/д переезда в сторону  п. Татыш, г. Озерск</t>
  </si>
  <si>
    <t xml:space="preserve">Восстановление изношенных верхних слоев асфальтобетонного покрытия на отдельных участках проезжей части автодороги по ул. Герцена,  участок от  ул. Свердлова, 58 до ул. Строительная, г. Озерск </t>
  </si>
  <si>
    <t xml:space="preserve">Восстановление изношенных верхних слоев асфальтобетонного покрытия на отдельных участках проезжей части автодороги по ул. Чапаева, участок от ул. Свердлова, 38 до ул. Чапаева,12, г. Озерск </t>
  </si>
  <si>
    <t>30.5</t>
  </si>
  <si>
    <t>Предоставление субсидий на развитие материально-технической базы дошкольных образовательных учреждений, развитие предметных лабораторий</t>
  </si>
  <si>
    <t>№  п./п</t>
  </si>
  <si>
    <t>Управление социальной защиты населения</t>
  </si>
  <si>
    <t>Капитальный ремонт кровли (ул. Блюхера, д.6)</t>
  </si>
  <si>
    <t>Восстановление изношенных верхних слоев асфальтобетонного покрытия на отдельных участках проезжей части автодороги по шоссе Озерское, от ул. Челябинская, участки по тех. заданию, г. Озерск</t>
  </si>
  <si>
    <t>Тех. надзор за выполнением работ по восстановлению изношенных верхних слоев асфальтобетонного покрытия на отдельных участках проезжей части автодорог, г. Озерск</t>
  </si>
  <si>
    <t>Ремонт тротуара по центральной аллее пр. Ленина (в районе д. 60), г. Озерск, Челябинская область</t>
  </si>
  <si>
    <t>Предоставление ежемесячного денежного содержания</t>
  </si>
  <si>
    <t>Выплата социального пособия на погребение</t>
  </si>
  <si>
    <t>16.3</t>
  </si>
  <si>
    <t xml:space="preserve">Управление по физической культуре и спорту </t>
  </si>
  <si>
    <t>Обработка огнезащитным составом несущих металлических конструкций перекрытий КСК "Лидер"</t>
  </si>
  <si>
    <t>29.3</t>
  </si>
  <si>
    <t>на территории СК "Парус»</t>
  </si>
  <si>
    <t>на территории КСК "Лидер»</t>
  </si>
  <si>
    <t>Ремонт душевой,сан.узла, и женской раздевалки с/к Олимп (ул.Матросова,34)</t>
  </si>
  <si>
    <t xml:space="preserve">Разработка проектно-сметной документации </t>
  </si>
  <si>
    <t xml:space="preserve">Выполнение ремонтных работ зданий (помещений) МФЦ </t>
  </si>
  <si>
    <t xml:space="preserve">Техническое оснащение зданий (помещений) МФЦ системами обеспечения жизнедеятельности и безопасности </t>
  </si>
  <si>
    <t>Обеспечение МФЦ автотранспортом</t>
  </si>
  <si>
    <t>Построение информационно-коммуникационной инфраструктуры, включая оснащение офисной и бытовой техникой, программно-техническими комплексами, техническими средствами, средствами телекоммуникаций и защиты информации, сопутствующим оборудованием</t>
  </si>
  <si>
    <t>Реализация PR-программы информирования населения о создании МФЦ и предоставляемых на базе МФЦ государственных и муниципальных услугах, в том числе создание Интернет-сайта МФЦ</t>
  </si>
  <si>
    <t>Устройство второго эвакуационного выхода с 1 этажа общежиия в п. Метлино ул. Центральная, 76</t>
  </si>
  <si>
    <t>Устройство второго эвакуационного выхода с 1 этажа общежиия ул. Трудящихся, 39а</t>
  </si>
  <si>
    <t>Проверка качества огнезащитной обработки деревянных конструкций чердаков ул. Уральская, 3</t>
  </si>
  <si>
    <t>Проверка качества огнезащитной обработки деревянных конструкций чердаков ул. Уральская, 4</t>
  </si>
  <si>
    <t>Проверка качества огнезащитной обработки деревянных конструкций чердаков ул. Уральская, 7</t>
  </si>
  <si>
    <t>Проверка качества огнезащитной обработки деревянных конструкций чердаков  ул. Менделеева, 10</t>
  </si>
  <si>
    <t>Проверка качества огнезащитной обработки деревянных конструкций чердаков пос.Татыш ул. Трудящихся, 39а</t>
  </si>
  <si>
    <t>Проверка качества огнезащитной обработки деревянных конструкций чердаков пос. Новогорный, ул.Южно-Уральская, 1</t>
  </si>
  <si>
    <t>Проверка качества огнезащитной обработки деревянных конструкций чердаков пос. Новогорный, ул.Театральная, 4а</t>
  </si>
  <si>
    <t>Проверка качества огнезащитной обработки деревянных конструкций чердаков пос. Новогорный, ул.Труда,  3а</t>
  </si>
  <si>
    <t>Замена полового покрытия на путях эвакуации ул. Уральская,7</t>
  </si>
  <si>
    <t>Замена полового покрытия на путях эвакуации ул. Трудящихся, 39а</t>
  </si>
  <si>
    <t>Разработка проектной документации на монтаж ПС и системы оповещения людей о пожаре п.Метлино ул. Мира, 15</t>
  </si>
  <si>
    <t>Монтаж ПС и системы оповещения людей о пожаре п.Метлино ул. Мира, 15</t>
  </si>
  <si>
    <t>Выполнение кадастровых работ по описанию местоположения территориальных зон в поселке Метлино</t>
  </si>
  <si>
    <t>Выполнение кадастровых работ по описанию местоположения территориальных зон в поселке Новогорный</t>
  </si>
  <si>
    <t>Выполнение кадастровых работ по описанию местоположения территориальных зон в поселке Бижеляк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</si>
  <si>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</si>
  <si>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</si>
  <si>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>Капитальный ремонт сетей наружного освещения в районе остановочного комплекса в районе дома № 53 по ул. Дзержинского</t>
  </si>
  <si>
    <t>Компенсация стоимости проездного билета для проезда на городском автомобильном транспорте общего пользования (ежемесячно)</t>
  </si>
  <si>
    <t xml:space="preserve">Предоставление поддержки общественным некоммерческим организациям в форме субсидий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</si>
  <si>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</si>
  <si>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 xml:space="preserve">Возмещение недополученных доходов организациям, оказывающим услуги по помывке граждан в общих отделениях коммунальных бань
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</si>
  <si>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</si>
  <si>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 xml:space="preserve">Выплата неработающим пенсионерам компенсации расходов на оздоровление в санаторно-курортных учреждениях </t>
  </si>
  <si>
    <t>«Развитие образования в Озерском городском округе» на 2014-2018 годы (УО)</t>
  </si>
  <si>
    <t>«Молодежь Озерска» на 2014 год и на плановый период до 2016 года (администрация ОГО (СДМ)</t>
  </si>
  <si>
    <t>Развитие инфраструктуры образовательных учреждений</t>
  </si>
  <si>
    <t>Предоставление субсидий на увеличение количества групп в действующих детских садах за счет рационализации сети дошкольных образовательных учреждений, более полного использования проектной мощности зданий, реконструкции групповых помещений, приобретения (оборудования, ремонт)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</si>
  <si>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</t>
  </si>
  <si>
    <t>Предоставление субсидий на проведение мероприятий, направленных на осуществление мер по энергосбережению</t>
  </si>
  <si>
    <t>Поддержка и развитие образовательных учреждений</t>
  </si>
  <si>
    <t>Предоставление субсидий на проведение муниципального конкурса «Лучший сайт образовательного учреждения Озерского городского округа»</t>
  </si>
  <si>
    <t>Предоставление субсидий на проведение муниципального конкурса "Информика"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</si>
  <si>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</t>
  </si>
  <si>
    <t>Предоставление субсидий на приобретение необходимого оборудования для кабинетов информатики, физики, химии,  пополнение химических реактивов в МБСЛШ им.Ю.А. Гагарина</t>
  </si>
  <si>
    <t xml:space="preserve">Обучение и повышение квалификации руководящих и педагогических работников образовательных учреждений </t>
  </si>
  <si>
    <t>Монтаж АПС и системы оповещения людей о пожаре в столярной и художественной мастерских МБУ «КДЦ»</t>
  </si>
  <si>
    <t>Установка модулей автономного пожаротушения в помещениях склада здания МБУ ДК «Синегорье», пос. Метлино, ул. Центральная, 62</t>
  </si>
  <si>
    <t>Установка противопожарных дверей с нормируемым пределом огнестойкости МБУ ДК «Синегорье», пос. Метлино, Центральная, 62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</si>
  <si>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(УК)</t>
  </si>
  <si>
    <t>32.1</t>
  </si>
  <si>
    <t>Разработка проектно-сметной документации для оснащения теплового узла приборами учета тепловой энергии в здании МБОУ ДОД "ДШИ" пос. Новогорный</t>
  </si>
  <si>
    <t>Предоставление субсидий на обеспечение прохождения курсов профессиональной переподготовки педагогических работников в соответствии с требованиями ЕКС</t>
  </si>
  <si>
    <t>Поддержка и развитие профессионального мастерства педагогических работников</t>
  </si>
  <si>
    <t>Предоставление субсидий на оказание единовременной материальной помощи молодым специалистам образовательных учреждений</t>
  </si>
  <si>
    <t>Предоставление субсидий на обеспечение комплексной безопасности образовательных учреждений (проведение мероприятий по антитеррористической защищенности образовательных учреждений, в т.ч. установка видеонаблюдения)</t>
  </si>
  <si>
    <t>Предоставление субсидий на обеспечение комплексной безопасности образовательных учреждений. Проведение мероприятий по оснащению образовательных учреждений системой СКУД. Установка периметрального ограждения</t>
  </si>
  <si>
    <t>Предоставление субсидий на оснащение общеобразовательных учреждений, являющихся  пунктами проведения государственной (итоговой) аттестации обучающихся (9 класс) и единого государственного  экзамена (11 класс), устройствами глушения мобильных сигналов, арочными металлоискателями</t>
  </si>
  <si>
    <t>29.1</t>
  </si>
  <si>
    <t xml:space="preserve">«Доступная среда» на 2014 год и на плановый период до 2016 года </t>
  </si>
  <si>
    <t>29.2</t>
  </si>
  <si>
    <t>Оборудование парковочных мест для инвалидов и других маломобильных групп населения на территории  МБУ ТК «Золотой петушок»</t>
  </si>
  <si>
    <t xml:space="preserve">Проведение экспертизы конструкций здания структурного подразделения МБУ «КДЦ» ДК «Энергетик» </t>
  </si>
  <si>
    <t>Разработка проектно- сметной документации ремонта кровли и чердачного помещения в  структурном подразделении МБУ «КДЦ»  ДК им А. С. Пушкина</t>
  </si>
  <si>
    <t>Звукоизоляция учебного кабинета в МБОУ ДОД «ДШИ»</t>
  </si>
  <si>
    <t>Ремонт стен с заменой покрытия в учебном кабинете в МБОУ ДОД «ДШИ»</t>
  </si>
  <si>
    <t>Установка стеклопакетов в учебном кабинете в МБОУ ДОД «ДШИ»</t>
  </si>
  <si>
    <t>Ремонт трубопровода (гараж) МБУК ОТДиК «Наш дом»</t>
  </si>
  <si>
    <t>Приобретение микшерного пульта МБУ ТК «Золотой петушок»</t>
  </si>
  <si>
    <t>Приобретение телевизора,DVD – плеера,микшерного пульта для МБОУ ДОД «ДШИ»</t>
  </si>
  <si>
    <t>Служба по делам молодежи</t>
  </si>
  <si>
    <t>14.1</t>
  </si>
  <si>
    <t>14.2</t>
  </si>
  <si>
    <t>Проведение молодежного праздника «Под флагом России» МБУ «КДЦ»</t>
  </si>
  <si>
    <t>Выполнение ремонтных работ в мужской душевой (устройство вентиляционных коробов и форточки) Уральская,7</t>
  </si>
  <si>
    <t xml:space="preserve">Ремонт электроплит (ул. Уральская,3,4,7, Менделееева,10) </t>
  </si>
  <si>
    <t>Замена отсечных вентилей на 1,2 этажах (ул. Уральская,4)</t>
  </si>
  <si>
    <t>Замена отсечных вентилей на 2,3 этажах (ул. Уральская,7)</t>
  </si>
  <si>
    <t>Демонтаж и установка радиаторов (ул. Уральская,7)</t>
  </si>
  <si>
    <t>Замена окон на 1 этаже с установкой решетки (ул. Уральская,7)</t>
  </si>
  <si>
    <t>Ремонт женских душевых                   (ул. Уральская, 7)</t>
  </si>
  <si>
    <t>Установка радиаторов в общежитии (пос. Новогорный, ул. Театральная,4а)</t>
  </si>
  <si>
    <t>Ремонт козырька и входной группы (пос. Новогорный, ул. Труда,3а)</t>
  </si>
  <si>
    <t>3.6</t>
  </si>
  <si>
    <t>Устройство заграждения</t>
  </si>
  <si>
    <t>4.3</t>
  </si>
  <si>
    <t>Изготовление и установка аншлага (1 шт.)</t>
  </si>
  <si>
    <t>5.3</t>
  </si>
  <si>
    <t>7.3</t>
  </si>
  <si>
    <t>Монтаж ПС и системы оповещения людей о пожаре (ул.Менделеева,10)</t>
  </si>
  <si>
    <t>Ремонт пр-та Ленина от Набережной по Кыштымский перекресток в г. Озерске Челябинской области (участок от пл. Ленина до пикета ПК 8+3,5)</t>
  </si>
  <si>
    <t>Разработка проектной документации на устройство второго эвакуационного выхода с 1 этажа общежития в пос. Метлино, ул. Центральная,76</t>
  </si>
  <si>
    <t>Испытание 26 пожарных кранов на водоотдачу (ул.Уральская,7)</t>
  </si>
  <si>
    <t>Испытание 22 пожарных кранов на водоотдачу (ул.Уральская,3)</t>
  </si>
  <si>
    <t>Испытание 11 пожарных кранов на водоотдачу (ул.Менделеева,10)</t>
  </si>
  <si>
    <t>Испытание 2 пожарных кранов на водоотдачу (ул. Трудящихся,39а)</t>
  </si>
  <si>
    <t>Испытание 6 пожарных кранов на водоотдачу (пос. Метлино, ул. Мира,15)</t>
  </si>
  <si>
    <t>Испытание 2 пожарных кранов на водоотдачу (пос. Метлино, ул. Центральная,76)</t>
  </si>
  <si>
    <t xml:space="preserve">Предоставление субсидий на проведение муниципального конкурса «Педагог года» 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</si>
  <si>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</si>
  <si>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</si>
  <si>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 xml:space="preserve">Предоставление субсидий по итогам проведения муниципального конкурса «Лучший лагерь Озерска» на обновление материально-технической базы оздоровительных лагерей </t>
  </si>
  <si>
    <t xml:space="preserve">Предоставление субсидий на организацию отдыха детей в летних оздоровительных лагерях «Орленок», «Звездочка», «Отважных», отправку детей в трудовой лагерь «Приморский» </t>
  </si>
  <si>
    <t>Предоставление субсидий на организацию отдыха детей в летнем оздоровительном лагере «МБСЛШ им. Ю.А. Гагарина»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</si>
  <si>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пространство, аттестация компьютерного оборудования</t>
  </si>
  <si>
    <t>Предоставление субсидий на организацию временных рабочих мест для подростков и молодежи, в том числе для детей из группы  риска (находящихся в трудной жизненной ситуации)</t>
  </si>
  <si>
    <t>Предоставление субсидий на организацию летнего отдыха одаренных детей и подростков с выездом в другие районы Челябинской области и субъекты РФ</t>
  </si>
  <si>
    <t>Проведение лабораторных исследований компонентов окружающей среды</t>
  </si>
  <si>
    <t>Ликвидации несанкционированных свалок на территории Озерского городского округа</t>
  </si>
  <si>
    <t>«Организация летнего отдыха, оздоровления, занятости детей и подростков Озерского городского округа» на 2014 год и на плановый период до 2016 года (УО)</t>
  </si>
  <si>
    <t>Установка информационных надписей и обозначений на объектах культурного наследия - МБУ «Городской музей»</t>
  </si>
  <si>
    <t>"Благоустройство Озерского городского округа" на 2014 год и на плановый период 2015-2016 г.г. (УКСиБ)</t>
  </si>
  <si>
    <t>"Оздоровление экологической обстановки на территории Озерского городского округа" на 2014 год и на плановый период до 2016 года (Администрация ОГО (Отдел охраны окружающей среды))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</si>
  <si>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2014 год и на плановый период 2015-2016 годов</t>
  </si>
  <si>
    <t>Управление жилищно-коммунального хозяйства</t>
  </si>
  <si>
    <t>Разработка схемы теплоснабжения Озерского городского округа на период 2014-2029 г.г.</t>
  </si>
  <si>
    <t>Устойство дворовой площадки по ул. Уральская,7</t>
  </si>
  <si>
    <t xml:space="preserve">Капитальный ремонт кровли административного здания (пос. Метлино, ул. Мира,15) </t>
  </si>
  <si>
    <t xml:space="preserve">Ремонт помещений административного здания (пос. Метлино, ул. Мира,15) </t>
  </si>
  <si>
    <t>Разработка научно-проектной и сметной документации электроосвещения 2-го этажа МБУК ОТДиК «Наш дом»</t>
  </si>
  <si>
    <t>Составление дефектных ведомостей и локальных смет на ремонт помещений 2-го этажа МБУК ОТДиК «Наш дом»</t>
  </si>
  <si>
    <t>Проведение экспертизы научно-проектной и проектно-сметной документации МБУК ОТДиК «Наш дом»</t>
  </si>
  <si>
    <t>Выполнение электромонтажных и сантехнических работ в помещениях 2-го этажа МБУК ОТДиК «Наш дом»</t>
  </si>
  <si>
    <t>Выполнение ремонтных работ помещений 2-го этажа (замена дверей, ремонт потолков, стен, полов) МБУК ОТДиК «Наш дом»</t>
  </si>
  <si>
    <t xml:space="preserve">"Сохранение и использование историко-культурного наследия Озерского городского округа" на 2014 год и плановый период 2015 - 2016 годов </t>
  </si>
  <si>
    <t>13.1</t>
  </si>
  <si>
    <t>Предоставление субсидии юридическим лицам, индивидуальным предпринимателям на возмещение затрат на выполнение мероприятий, направленных на профилактику терроризма на территории Озерского городского округа</t>
  </si>
  <si>
    <t>Приобретение плакатов по антитеррору  (МКУК  «ЦБС»)</t>
  </si>
  <si>
    <t>Проведение конкурса  по антитеррористической проблематике  (МБУ  «КДЦ»)</t>
  </si>
  <si>
    <t>Установка кнопок экстренного вызова полиции  в  МКУК «ЦБС»</t>
  </si>
  <si>
    <t>Размещение в средствах массовой информации статей о мероприятиях, проводимых в рамках противодействия экстремизму. (МКУК  «ЦБС»)</t>
  </si>
  <si>
    <t>Изготовление листовок, памяток по тематике противодействия экстремизму. (МКУК «ЦБС»)</t>
  </si>
  <si>
    <t>Проведение историко-культурной экспертизы выявленного объекта - Дом культуры имени Пушкина</t>
  </si>
  <si>
    <t>Установка информационных надписей и обозначений на объектах культурного наследия - МБУ «Парк культуры и отдыха»</t>
  </si>
  <si>
    <t xml:space="preserve">Подпрограмма "Мероприятия по переселению граждан из жилищного фонда, признанного непригодным для проживания" </t>
  </si>
  <si>
    <t>«Организация питания в муниципальных общеобразовательных организациях Озерского городского округа» на 2014 год и на плановый период до 2016 года» (УО)</t>
  </si>
  <si>
    <t>«Противодействие злоупотреблению наркотическими средствами и их незаконному обороту в Озерском городском округе» на 2014 год и плановый период 2015-2016 годов (Администрация ОГО, СДМ)</t>
  </si>
  <si>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</si>
  <si>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</si>
  <si>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</si>
  <si>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Управление жилищно-коммунального хозяйства (МУ"Соцсфера")</t>
  </si>
  <si>
    <t>Установка информационных надписей и обозначений на объектах культурного наследия - МБУК ОТДиК «Наш дом»</t>
  </si>
  <si>
    <t>Установка информационных надписей и обозначений на объектах культурного наследия - МБУ «ДК «Маяк»</t>
  </si>
  <si>
    <t>13.2</t>
  </si>
  <si>
    <t>Строительство канализационно-насосной станции в микрорайоне "Энергетик" пос. Новогорный Озерского городского округа</t>
  </si>
  <si>
    <t>Восстановление коллектора Д-700 мм по адресу ул. Дзержинского,35 в г. Озерске (капитальный ремонт)</t>
  </si>
  <si>
    <t>Благоустройство береговой зоны пруда по пр. Карла Маркса</t>
  </si>
  <si>
    <t>Управление имущественных отношений</t>
  </si>
  <si>
    <t>6.2.1</t>
  </si>
  <si>
    <t>6.2.2</t>
  </si>
  <si>
    <t>Снос аварийного дома, расположенного по адресу: г. Озерск, пос. Новогорный, ул. 8 Марта,12</t>
  </si>
  <si>
    <t>31</t>
  </si>
  <si>
    <t>32</t>
  </si>
  <si>
    <t xml:space="preserve">в том числе остатки финансирования 2013 года </t>
  </si>
  <si>
    <t>в том числе остатки финансирования 2013 года</t>
  </si>
  <si>
    <t>в том числе за счет остатков финансирования 2013 года</t>
  </si>
  <si>
    <t xml:space="preserve">Капитальный ремонт сети теплоснабжения,  в том числе:                                                        </t>
  </si>
  <si>
    <t>Капитальный ремонт сетей водоснабжения, в том числе:</t>
  </si>
  <si>
    <t>14.3</t>
  </si>
  <si>
    <t>Капитальный ремонт сетей водоотведения, в том числе:</t>
  </si>
  <si>
    <t>Установка счетного устройства на газоснабжение мемориала "Вечный огонь"</t>
  </si>
  <si>
    <t>Капитальный ремонт напорного коллектора Dу 700 мм в районе гаражей ВНИПИЭТ, г. Озерск</t>
  </si>
  <si>
    <t>9.1</t>
  </si>
  <si>
    <t>9.2</t>
  </si>
  <si>
    <t>12.1</t>
  </si>
  <si>
    <t>12.2</t>
  </si>
  <si>
    <t>16.1</t>
  </si>
  <si>
    <t>16.2</t>
  </si>
  <si>
    <t>30.1</t>
  </si>
  <si>
    <t>30.2</t>
  </si>
  <si>
    <t>30.3</t>
  </si>
  <si>
    <t>Предоставление субсидий на организацию экскурсий, походов, сплавов, экспедиций, учебно-тренировочных сборов  с детьми и подростками. Организация работы археологической, геологической  и поисковой экспедиций</t>
  </si>
  <si>
    <t xml:space="preserve">Предоставление субсидий на организацию отдыха воспитанников МБОУ «Детский дом» в загородных лагерях </t>
  </si>
  <si>
    <t>Предоставление субсидий на организацию военно-полевых сборов для учащихся 10-х классов общеобразовательных школ</t>
  </si>
  <si>
    <t xml:space="preserve">Предоставление субсидий общеобразовательным организациям на организацию школьного питания </t>
  </si>
  <si>
    <t>«Разработка градостроительной документации на территории Озерского городского округа Челябинской области» на 2014-2016 годы (УАиГ)</t>
  </si>
  <si>
    <t>Разработка проекта местных нормативов градостроительного проектирования</t>
  </si>
  <si>
    <t>Выполнение инженерно-геодезических работ по описанию местоположения и установления на местности границ  населенного пункта поселок Бижеляк в Озерском городском округе</t>
  </si>
  <si>
    <t>Разработка программных модулей программы «Мониторинг» для осуществления межведомственного взаимодействия информационной системы обеспечения градостроительной деятельности с государственными и муниципальными структурами</t>
  </si>
  <si>
    <t xml:space="preserve">Выполнение кадастровых работ по описанию местоположения территориальных зон 
в городе Озерске
</t>
  </si>
  <si>
    <t>Предоставление субсидий на проведение муниципального конкурса педагогических работников образовательных учреждений, реализующих программы дошкольного, начального, основного, среднего общего образования, «Современные образовательные технологии» и выплата его победителям денежного поощрения в порядке, установленном приказом Управления образования</t>
  </si>
  <si>
    <t>Предоставление субсидий на проведение иных конкурсов профессионального мастерства педагогических работников</t>
  </si>
  <si>
    <t>Предоставление субсидий на проведение муниципальных смотров – конкурсов учебных кабинетов</t>
  </si>
  <si>
    <t>Проведение августовской конференции педагогических работников городского округа</t>
  </si>
  <si>
    <t>Развитие системы поддержки одаренных детей и талантливой молодежи</t>
  </si>
  <si>
    <t xml:space="preserve">Предоставление субсидий на проведение муниципального конкурса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</si>
  <si>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совершенствование методической и материально-технической базы предметных лабораторий общеобразовательных учреждений по работы с одаренными обучающимися</t>
  </si>
  <si>
    <t>Предоставление субсидий на участие педагогических работников в областных семинарах по общеобразовательным программам дошкольного образования, отвечающим федеральным государственным требованиям к структуре основной общеобразовательной программы дошкольного образования</t>
  </si>
  <si>
    <t>Предоставление субсидий на выплату специальных денежных поощрений лицам, проявившим выдающиеся способности</t>
  </si>
  <si>
    <t xml:space="preserve">Поощрение обучающихся значком отличия Управления образования 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</si>
  <si>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школьников в региональном (областном), заключительном (всероссийском) этапах всероссийской олимпиады школьников по общеобразовательным предметам, организация участия школьников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</si>
  <si>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дополнительного образования муниципальных массовых мероприятий художественно-эстетической, физкультурно-спортивной, интеллектуальной, эколого-биологической,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</si>
  <si>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образовательных учреждений  дополнительного образования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эколого-биологической, технической, военно-патриотической направленностей 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</si>
  <si>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</si>
  <si>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Поддержка детей из малообеспеченных, неблагополучных семей, оказавшихся  в трудной жизненной ситуации путем компенсации родительской платы (полностью или частично)</t>
  </si>
  <si>
    <t>Внедрение инновационных образовательных моделей и технологий</t>
  </si>
  <si>
    <t>Предоставление субсидий на организацию муниципального конкурса детских команд дошкольных образовательных учреждений по робототехнике</t>
  </si>
  <si>
    <t>Предоставление субсидий на создание, функционирование и развитие  Lego -центра «Детский сад – сад школа»</t>
  </si>
  <si>
    <t>Формирование здоровьесберегающих и безопасных условий организации образовательного процесса</t>
  </si>
  <si>
    <t>Предоставление субсидий на обеспечение комплексной безопасности образовательных учреждений. Проведение мероприятий по обеспечению противопожарной защищенности учреждений</t>
  </si>
  <si>
    <t>1.9</t>
  </si>
  <si>
    <t>Развитие системы оценки качества образования</t>
  </si>
  <si>
    <t>1.10</t>
  </si>
  <si>
    <t>Аналитическое и информационное сопровождение процессов модернизации образования</t>
  </si>
  <si>
    <t>Подготовка новостных и аналитических материалов о реализации муниципальной Программы развития образования в Озерском городском округе на 2014–2018 годы и их публикация в печатных и электронных средствах массовой информации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</si>
  <si>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</si>
  <si>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>Оснащение теплового узла приборами учета тепловой энергии в здании МБОУ ДОД «ДШИ» пос. Новогорный</t>
  </si>
  <si>
    <t>Оснащение теплового узла приборами учета тепловой энергии в здании МБУ «ЦКДМ»</t>
  </si>
  <si>
    <t>Оснащение теплового узла приборами учета тепловой энергии здания Управления КСиБ</t>
  </si>
  <si>
    <t>Замена приборов учета электрической энергии на ТП в панелях наружного освещения</t>
  </si>
  <si>
    <t xml:space="preserve">«Повышение безопасности дорожного движения на территории Озерского городского округа» на 2014 - 2016 годы   </t>
  </si>
  <si>
    <t xml:space="preserve">Организация работ по перемещению, хранению бесхозяйных автотранспортных средств </t>
  </si>
  <si>
    <t>30</t>
  </si>
  <si>
    <t>Проведение лекций, бесед  профилактического характера для молодежи</t>
  </si>
  <si>
    <t>16.4</t>
  </si>
  <si>
    <t>«Поддержка одаренных детей, обучающихся в учреждениях дополнительного образования,
подведомственных Управлению культуры администрации Озерского городского округа» на 2014 год и плановый период 2015 - 2016 годов (УК)</t>
  </si>
  <si>
    <t>Организация и проведение профилактических акций</t>
  </si>
  <si>
    <t>Организация и проведение спортивных мероприятий</t>
  </si>
  <si>
    <t>Согласовано: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</si>
</sst>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0.0000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0&quot;р.&quot;"/>
    <numFmt numFmtId="176" formatCode="#,##0.000"/>
    <numFmt numFmtId="177" formatCode="#,##0.00_ ;[Red]\-#,##0.00\ "/>
    <numFmt numFmtId="178" formatCode="#,##0.0000"/>
    <numFmt numFmtId="179" formatCode="#,##0.00000"/>
    <numFmt numFmtId="180" formatCode="#,##0.0"/>
    <numFmt numFmtId="181" formatCode="0.000%"/>
    <numFmt numFmtId="182" formatCode="0.0000%"/>
    <numFmt numFmtId="183" formatCode="0.0%"/>
    <numFmt numFmtId="184" formatCode="?"/>
    <numFmt numFmtId="185" formatCode="#,##0.000000"/>
    <numFmt numFmtId="186" formatCode="#,##0.0000000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752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64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4" borderId="14" xfId="54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24" borderId="10" xfId="54" applyFont="1" applyFill="1" applyBorder="1" applyAlignment="1">
      <alignment horizontal="center" vertical="center"/>
      <protection/>
    </xf>
    <xf numFmtId="49" fontId="6" fillId="0" borderId="10" xfId="54" applyNumberFormat="1" applyFont="1" applyBorder="1" applyAlignment="1">
      <alignment horizontal="center" vertical="center" wrapText="1"/>
      <protection/>
    </xf>
    <xf numFmtId="49" fontId="6" fillId="0" borderId="11" xfId="54" applyNumberFormat="1" applyFont="1" applyBorder="1" applyAlignment="1">
      <alignment horizontal="center" vertical="center" wrapText="1"/>
      <protection/>
    </xf>
    <xf numFmtId="0" fontId="6" fillId="24" borderId="10" xfId="55" applyFont="1" applyFill="1" applyBorder="1" applyAlignment="1">
      <alignment vertical="center" wrapText="1"/>
      <protection/>
    </xf>
    <xf numFmtId="49" fontId="7" fillId="0" borderId="14" xfId="54" applyNumberFormat="1" applyFont="1" applyBorder="1" applyAlignment="1">
      <alignment horizontal="center" vertical="center" wrapText="1"/>
      <protection/>
    </xf>
    <xf numFmtId="0" fontId="6" fillId="24" borderId="13" xfId="54" applyFont="1" applyFill="1" applyBorder="1" applyAlignment="1">
      <alignment horizontal="center" vertical="center"/>
      <protection/>
    </xf>
    <xf numFmtId="49" fontId="6" fillId="0" borderId="13" xfId="54" applyNumberFormat="1" applyFont="1" applyBorder="1" applyAlignment="1">
      <alignment horizontal="center" vertical="center" wrapText="1"/>
      <protection/>
    </xf>
    <xf numFmtId="49" fontId="7" fillId="0" borderId="15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0" fontId="11" fillId="24" borderId="10" xfId="55" applyFont="1" applyFill="1" applyBorder="1" applyAlignment="1">
      <alignment vertical="center" wrapText="1"/>
      <protection/>
    </xf>
    <xf numFmtId="0" fontId="6" fillId="24" borderId="11" xfId="54" applyFont="1" applyFill="1" applyBorder="1" applyAlignment="1">
      <alignment horizontal="center" vertical="center"/>
      <protection/>
    </xf>
    <xf numFmtId="0" fontId="6" fillId="24" borderId="10" xfId="0" applyFont="1" applyFill="1" applyBorder="1" applyAlignment="1">
      <alignment horizontal="left" vertical="center" wrapText="1"/>
    </xf>
    <xf numFmtId="0" fontId="11" fillId="24" borderId="10" xfId="0" applyFont="1" applyFill="1" applyBorder="1" applyAlignment="1">
      <alignment horizontal="left" vertical="center" wrapText="1"/>
    </xf>
    <xf numFmtId="49" fontId="6" fillId="24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Border="1" applyAlignment="1">
      <alignment/>
    </xf>
    <xf numFmtId="49" fontId="6" fillId="24" borderId="10" xfId="0" applyNumberFormat="1" applyFont="1" applyFill="1" applyBorder="1" applyAlignment="1">
      <alignment horizontal="left" vertical="center" wrapText="1"/>
    </xf>
    <xf numFmtId="0" fontId="6" fillId="24" borderId="11" xfId="55" applyFont="1" applyFill="1" applyBorder="1" applyAlignment="1">
      <alignment vertical="center" wrapText="1"/>
      <protection/>
    </xf>
    <xf numFmtId="0" fontId="11" fillId="24" borderId="16" xfId="55" applyFont="1" applyFill="1" applyBorder="1" applyAlignment="1">
      <alignment horizontal="left" vertical="center" wrapText="1"/>
      <protection/>
    </xf>
    <xf numFmtId="0" fontId="6" fillId="24" borderId="10" xfId="55" applyFont="1" applyFill="1" applyBorder="1" applyAlignment="1">
      <alignment horizontal="left" vertical="center" wrapText="1"/>
      <protection/>
    </xf>
    <xf numFmtId="0" fontId="11" fillId="24" borderId="10" xfId="55" applyFont="1" applyFill="1" applyBorder="1" applyAlignment="1">
      <alignment horizontal="left" vertical="center" wrapText="1"/>
      <protection/>
    </xf>
    <xf numFmtId="0" fontId="6" fillId="24" borderId="11" xfId="54" applyFont="1" applyFill="1" applyBorder="1" applyAlignment="1">
      <alignment horizontal="left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/>
    </xf>
    <xf numFmtId="4" fontId="6" fillId="24" borderId="19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176" fontId="9" fillId="24" borderId="21" xfId="0" applyNumberFormat="1" applyFont="1" applyFill="1" applyBorder="1" applyAlignment="1">
      <alignment horizontal="center" vertical="center"/>
    </xf>
    <xf numFmtId="176" fontId="9" fillId="24" borderId="22" xfId="0" applyNumberFormat="1" applyFont="1" applyFill="1" applyBorder="1" applyAlignment="1">
      <alignment horizontal="center" vertical="center"/>
    </xf>
    <xf numFmtId="176" fontId="9" fillId="24" borderId="23" xfId="0" applyNumberFormat="1" applyFont="1" applyFill="1" applyBorder="1" applyAlignment="1">
      <alignment horizontal="center" vertical="center"/>
    </xf>
    <xf numFmtId="176" fontId="6" fillId="24" borderId="24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176" fontId="6" fillId="24" borderId="19" xfId="0" applyNumberFormat="1" applyFont="1" applyFill="1" applyBorder="1" applyAlignment="1">
      <alignment horizontal="center" vertical="center"/>
    </xf>
    <xf numFmtId="176" fontId="6" fillId="24" borderId="26" xfId="0" applyNumberFormat="1" applyFont="1" applyFill="1" applyBorder="1" applyAlignment="1">
      <alignment horizontal="center" vertical="center" wrapText="1"/>
    </xf>
    <xf numFmtId="0" fontId="7" fillId="0" borderId="14" xfId="54" applyFont="1" applyBorder="1" applyAlignment="1">
      <alignment horizontal="center" vertical="center" wrapText="1"/>
      <protection/>
    </xf>
    <xf numFmtId="176" fontId="6" fillId="24" borderId="18" xfId="54" applyNumberFormat="1" applyFont="1" applyFill="1" applyBorder="1" applyAlignment="1">
      <alignment horizontal="center" vertical="center" wrapText="1"/>
      <protection/>
    </xf>
    <xf numFmtId="176" fontId="6" fillId="24" borderId="27" xfId="5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vertical="center" wrapText="1"/>
    </xf>
    <xf numFmtId="2" fontId="31" fillId="0" borderId="10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2" fillId="0" borderId="1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176" fontId="6" fillId="24" borderId="28" xfId="0" applyNumberFormat="1" applyFont="1" applyFill="1" applyBorder="1" applyAlignment="1">
      <alignment horizontal="center" vertical="center"/>
    </xf>
    <xf numFmtId="0" fontId="5" fillId="24" borderId="10" xfId="54" applyFont="1" applyFill="1" applyBorder="1" applyAlignment="1">
      <alignment horizontal="center" vertical="center"/>
      <protection/>
    </xf>
    <xf numFmtId="176" fontId="6" fillId="24" borderId="19" xfId="54" applyNumberFormat="1" applyFont="1" applyFill="1" applyBorder="1" applyAlignment="1">
      <alignment horizontal="center" vertical="center" wrapText="1"/>
      <protection/>
    </xf>
    <xf numFmtId="49" fontId="7" fillId="24" borderId="15" xfId="0" applyNumberFormat="1" applyFont="1" applyFill="1" applyBorder="1" applyAlignment="1">
      <alignment horizontal="center" vertical="center"/>
    </xf>
    <xf numFmtId="49" fontId="6" fillId="24" borderId="11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vertical="center" wrapText="1"/>
      <protection/>
    </xf>
    <xf numFmtId="176" fontId="9" fillId="24" borderId="23" xfId="54" applyNumberFormat="1" applyFont="1" applyFill="1" applyBorder="1" applyAlignment="1">
      <alignment horizontal="center" vertical="center" wrapText="1"/>
      <protection/>
    </xf>
    <xf numFmtId="176" fontId="9" fillId="24" borderId="19" xfId="54" applyNumberFormat="1" applyFont="1" applyFill="1" applyBorder="1" applyAlignment="1">
      <alignment horizontal="center" vertical="center" wrapText="1"/>
      <protection/>
    </xf>
    <xf numFmtId="0" fontId="31" fillId="0" borderId="29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49" fontId="1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176" fontId="6" fillId="24" borderId="30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0" fontId="6" fillId="24" borderId="10" xfId="55" applyFont="1" applyFill="1" applyBorder="1" applyAlignment="1">
      <alignment horizontal="left" vertical="distributed" wrapText="1"/>
      <protection/>
    </xf>
    <xf numFmtId="0" fontId="34" fillId="0" borderId="0" xfId="0" applyFont="1" applyAlignment="1">
      <alignment vertical="center" wrapText="1"/>
    </xf>
    <xf numFmtId="0" fontId="6" fillId="24" borderId="10" xfId="0" applyNumberFormat="1" applyFont="1" applyFill="1" applyBorder="1" applyAlignment="1">
      <alignment horizontal="left" vertical="center" wrapText="1"/>
    </xf>
    <xf numFmtId="0" fontId="31" fillId="0" borderId="32" xfId="0" applyFont="1" applyBorder="1" applyAlignment="1">
      <alignment vertical="center" wrapText="1"/>
    </xf>
    <xf numFmtId="0" fontId="32" fillId="0" borderId="10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0" fontId="9" fillId="24" borderId="15" xfId="0" applyFont="1" applyFill="1" applyBorder="1" applyAlignment="1">
      <alignment horizontal="justify" vertical="center"/>
    </xf>
    <xf numFmtId="176" fontId="9" fillId="24" borderId="33" xfId="0" applyNumberFormat="1" applyFont="1" applyFill="1" applyBorder="1" applyAlignment="1">
      <alignment horizontal="center" vertical="center"/>
    </xf>
    <xf numFmtId="49" fontId="6" fillId="0" borderId="12" xfId="54" applyNumberFormat="1" applyFont="1" applyBorder="1" applyAlignment="1">
      <alignment horizontal="center" vertical="center" wrapText="1"/>
      <protection/>
    </xf>
    <xf numFmtId="176" fontId="6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35" xfId="54" applyNumberFormat="1" applyFont="1" applyFill="1" applyBorder="1" applyAlignment="1">
      <alignment horizontal="center" vertical="center" wrapText="1"/>
      <protection/>
    </xf>
    <xf numFmtId="176" fontId="6" fillId="24" borderId="36" xfId="54" applyNumberFormat="1" applyFont="1" applyFill="1" applyBorder="1" applyAlignment="1">
      <alignment horizontal="center" vertical="center" wrapText="1"/>
      <protection/>
    </xf>
    <xf numFmtId="49" fontId="12" fillId="0" borderId="13" xfId="54" applyNumberFormat="1" applyFont="1" applyBorder="1" applyAlignment="1">
      <alignment horizontal="center" vertical="center" wrapText="1"/>
      <protection/>
    </xf>
    <xf numFmtId="176" fontId="12" fillId="24" borderId="37" xfId="0" applyNumberFormat="1" applyFont="1" applyFill="1" applyBorder="1" applyAlignment="1">
      <alignment horizontal="center" vertical="center" wrapText="1"/>
    </xf>
    <xf numFmtId="176" fontId="12" fillId="24" borderId="38" xfId="54" applyNumberFormat="1" applyFont="1" applyFill="1" applyBorder="1" applyAlignment="1">
      <alignment horizontal="center" vertical="center" wrapText="1"/>
      <protection/>
    </xf>
    <xf numFmtId="176" fontId="12" fillId="24" borderId="18" xfId="54" applyNumberFormat="1" applyFont="1" applyFill="1" applyBorder="1" applyAlignment="1">
      <alignment horizontal="center" vertical="center" wrapText="1"/>
      <protection/>
    </xf>
    <xf numFmtId="176" fontId="12" fillId="24" borderId="39" xfId="54" applyNumberFormat="1" applyFont="1" applyFill="1" applyBorder="1" applyAlignment="1">
      <alignment horizontal="center" vertical="center" wrapText="1"/>
      <protection/>
    </xf>
    <xf numFmtId="176" fontId="12" fillId="24" borderId="36" xfId="54" applyNumberFormat="1" applyFont="1" applyFill="1" applyBorder="1" applyAlignment="1">
      <alignment horizontal="center" vertical="center" wrapText="1"/>
      <protection/>
    </xf>
    <xf numFmtId="176" fontId="12" fillId="24" borderId="34" xfId="54" applyNumberFormat="1" applyFont="1" applyFill="1" applyBorder="1" applyAlignment="1">
      <alignment horizontal="center" vertical="center" wrapText="1"/>
      <protection/>
    </xf>
    <xf numFmtId="176" fontId="6" fillId="24" borderId="37" xfId="0" applyNumberFormat="1" applyFont="1" applyFill="1" applyBorder="1" applyAlignment="1">
      <alignment horizontal="center" vertical="center" wrapText="1"/>
    </xf>
    <xf numFmtId="176" fontId="6" fillId="24" borderId="39" xfId="0" applyNumberFormat="1" applyFont="1" applyFill="1" applyBorder="1" applyAlignment="1">
      <alignment horizontal="center" vertical="center" wrapText="1"/>
    </xf>
    <xf numFmtId="49" fontId="11" fillId="0" borderId="10" xfId="54" applyNumberFormat="1" applyFont="1" applyBorder="1" applyAlignment="1">
      <alignment horizontal="center" vertical="center" wrapText="1"/>
      <protection/>
    </xf>
    <xf numFmtId="176" fontId="12" fillId="24" borderId="37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Border="1" applyAlignment="1">
      <alignment horizontal="center" vertical="center" wrapText="1"/>
      <protection/>
    </xf>
    <xf numFmtId="176" fontId="12" fillId="24" borderId="24" xfId="54" applyNumberFormat="1" applyFont="1" applyFill="1" applyBorder="1" applyAlignment="1">
      <alignment horizontal="center" vertical="center" wrapText="1"/>
      <protection/>
    </xf>
    <xf numFmtId="176" fontId="6" fillId="24" borderId="37" xfId="54" applyNumberFormat="1" applyFont="1" applyFill="1" applyBorder="1" applyAlignment="1">
      <alignment horizontal="center" vertical="center" wrapText="1"/>
      <protection/>
    </xf>
    <xf numFmtId="176" fontId="12" fillId="24" borderId="40" xfId="54" applyNumberFormat="1" applyFont="1" applyFill="1" applyBorder="1" applyAlignment="1">
      <alignment horizontal="center" vertical="center" wrapText="1"/>
      <protection/>
    </xf>
    <xf numFmtId="176" fontId="6" fillId="24" borderId="18" xfId="0" applyNumberFormat="1" applyFont="1" applyFill="1" applyBorder="1" applyAlignment="1">
      <alignment horizontal="center" vertical="center"/>
    </xf>
    <xf numFmtId="176" fontId="9" fillId="24" borderId="41" xfId="0" applyNumberFormat="1" applyFont="1" applyFill="1" applyBorder="1" applyAlignment="1">
      <alignment horizontal="center" vertical="center"/>
    </xf>
    <xf numFmtId="176" fontId="6" fillId="0" borderId="42" xfId="0" applyNumberFormat="1" applyFont="1" applyFill="1" applyBorder="1" applyAlignment="1">
      <alignment horizontal="center" vertical="center" wrapText="1"/>
    </xf>
    <xf numFmtId="176" fontId="9" fillId="0" borderId="2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 wrapText="1"/>
    </xf>
    <xf numFmtId="176" fontId="12" fillId="24" borderId="28" xfId="0" applyNumberFormat="1" applyFont="1" applyFill="1" applyBorder="1" applyAlignment="1">
      <alignment horizontal="center" vertical="center"/>
    </xf>
    <xf numFmtId="176" fontId="6" fillId="24" borderId="17" xfId="0" applyNumberFormat="1" applyFont="1" applyFill="1" applyBorder="1" applyAlignment="1">
      <alignment horizontal="center" vertical="center"/>
    </xf>
    <xf numFmtId="176" fontId="6" fillId="24" borderId="43" xfId="0" applyNumberFormat="1" applyFont="1" applyFill="1" applyBorder="1" applyAlignment="1">
      <alignment horizontal="center" vertical="center"/>
    </xf>
    <xf numFmtId="176" fontId="6" fillId="24" borderId="23" xfId="0" applyNumberFormat="1" applyFont="1" applyFill="1" applyBorder="1" applyAlignment="1">
      <alignment horizontal="center" vertical="center"/>
    </xf>
    <xf numFmtId="176" fontId="12" fillId="24" borderId="44" xfId="0" applyNumberFormat="1" applyFont="1" applyFill="1" applyBorder="1" applyAlignment="1">
      <alignment horizontal="center" vertical="center"/>
    </xf>
    <xf numFmtId="176" fontId="9" fillId="24" borderId="45" xfId="0" applyNumberFormat="1" applyFont="1" applyFill="1" applyBorder="1" applyAlignment="1">
      <alignment horizontal="center" vertical="center"/>
    </xf>
    <xf numFmtId="176" fontId="6" fillId="24" borderId="37" xfId="0" applyNumberFormat="1" applyFont="1" applyFill="1" applyBorder="1" applyAlignment="1">
      <alignment horizontal="center" vertical="center"/>
    </xf>
    <xf numFmtId="176" fontId="6" fillId="24" borderId="44" xfId="0" applyNumberFormat="1" applyFont="1" applyFill="1" applyBorder="1" applyAlignment="1">
      <alignment horizontal="center" vertical="center"/>
    </xf>
    <xf numFmtId="176" fontId="6" fillId="24" borderId="45" xfId="0" applyNumberFormat="1" applyFont="1" applyFill="1" applyBorder="1" applyAlignment="1">
      <alignment horizontal="center" vertical="center"/>
    </xf>
    <xf numFmtId="176" fontId="6" fillId="24" borderId="42" xfId="0" applyNumberFormat="1" applyFont="1" applyFill="1" applyBorder="1" applyAlignment="1">
      <alignment horizontal="center" vertical="center" wrapText="1"/>
    </xf>
    <xf numFmtId="176" fontId="11" fillId="24" borderId="44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 wrapText="1"/>
    </xf>
    <xf numFmtId="176" fontId="6" fillId="0" borderId="44" xfId="0" applyNumberFormat="1" applyFont="1" applyFill="1" applyBorder="1" applyAlignment="1">
      <alignment horizontal="center" vertical="center"/>
    </xf>
    <xf numFmtId="176" fontId="6" fillId="24" borderId="46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6" fillId="24" borderId="32" xfId="0" applyNumberFormat="1" applyFont="1" applyFill="1" applyBorder="1" applyAlignment="1">
      <alignment horizontal="center" vertical="center"/>
    </xf>
    <xf numFmtId="176" fontId="6" fillId="24" borderId="18" xfId="0" applyNumberFormat="1" applyFont="1" applyFill="1" applyBorder="1" applyAlignment="1">
      <alignment horizontal="center" vertical="center" wrapText="1"/>
    </xf>
    <xf numFmtId="176" fontId="6" fillId="24" borderId="18" xfId="54" applyNumberFormat="1" applyFont="1" applyFill="1" applyBorder="1" applyAlignment="1">
      <alignment horizontal="center" vertical="center"/>
      <protection/>
    </xf>
    <xf numFmtId="176" fontId="6" fillId="24" borderId="19" xfId="0" applyNumberFormat="1" applyFont="1" applyFill="1" applyBorder="1" applyAlignment="1">
      <alignment horizontal="center" vertical="center" wrapText="1"/>
    </xf>
    <xf numFmtId="176" fontId="9" fillId="24" borderId="21" xfId="0" applyNumberFormat="1" applyFont="1" applyFill="1" applyBorder="1" applyAlignment="1">
      <alignment horizontal="center" vertical="center" wrapText="1"/>
    </xf>
    <xf numFmtId="176" fontId="9" fillId="24" borderId="22" xfId="0" applyNumberFormat="1" applyFont="1" applyFill="1" applyBorder="1" applyAlignment="1">
      <alignment horizontal="center" vertical="center" wrapText="1"/>
    </xf>
    <xf numFmtId="176" fontId="9" fillId="24" borderId="41" xfId="0" applyNumberFormat="1" applyFont="1" applyFill="1" applyBorder="1" applyAlignment="1">
      <alignment horizontal="center" vertical="center" wrapText="1"/>
    </xf>
    <xf numFmtId="176" fontId="6" fillId="24" borderId="23" xfId="0" applyNumberFormat="1" applyFont="1" applyFill="1" applyBorder="1" applyAlignment="1">
      <alignment horizontal="center" vertical="center" wrapText="1"/>
    </xf>
    <xf numFmtId="176" fontId="6" fillId="24" borderId="24" xfId="0" applyNumberFormat="1" applyFont="1" applyFill="1" applyBorder="1" applyAlignment="1">
      <alignment horizontal="center" vertical="center" wrapText="1"/>
    </xf>
    <xf numFmtId="176" fontId="6" fillId="24" borderId="24" xfId="54" applyNumberFormat="1" applyFont="1" applyFill="1" applyBorder="1" applyAlignment="1">
      <alignment horizontal="center" vertical="center"/>
      <protection/>
    </xf>
    <xf numFmtId="176" fontId="6" fillId="24" borderId="40" xfId="0" applyNumberFormat="1" applyFont="1" applyFill="1" applyBorder="1" applyAlignment="1">
      <alignment horizontal="center" vertical="center" wrapText="1"/>
    </xf>
    <xf numFmtId="176" fontId="6" fillId="24" borderId="44" xfId="0" applyNumberFormat="1" applyFont="1" applyFill="1" applyBorder="1" applyAlignment="1">
      <alignment horizontal="center" vertical="center" wrapText="1"/>
    </xf>
    <xf numFmtId="176" fontId="6" fillId="24" borderId="44" xfId="54" applyNumberFormat="1" applyFont="1" applyFill="1" applyBorder="1" applyAlignment="1">
      <alignment horizontal="center" vertical="center"/>
      <protection/>
    </xf>
    <xf numFmtId="176" fontId="6" fillId="24" borderId="45" xfId="0" applyNumberFormat="1" applyFont="1" applyFill="1" applyBorder="1" applyAlignment="1">
      <alignment horizontal="center" vertical="center" wrapText="1"/>
    </xf>
    <xf numFmtId="176" fontId="6" fillId="24" borderId="47" xfId="0" applyNumberFormat="1" applyFont="1" applyFill="1" applyBorder="1" applyAlignment="1">
      <alignment horizontal="center" vertical="center" wrapText="1"/>
    </xf>
    <xf numFmtId="176" fontId="9" fillId="24" borderId="48" xfId="0" applyNumberFormat="1" applyFont="1" applyFill="1" applyBorder="1" applyAlignment="1">
      <alignment horizontal="center" vertical="center" wrapText="1"/>
    </xf>
    <xf numFmtId="176" fontId="6" fillId="24" borderId="49" xfId="0" applyNumberFormat="1" applyFont="1" applyFill="1" applyBorder="1" applyAlignment="1">
      <alignment horizontal="center" vertical="center" wrapText="1"/>
    </xf>
    <xf numFmtId="176" fontId="6" fillId="24" borderId="32" xfId="0" applyNumberFormat="1" applyFont="1" applyFill="1" applyBorder="1" applyAlignment="1">
      <alignment horizontal="center" vertical="center" wrapText="1"/>
    </xf>
    <xf numFmtId="176" fontId="6" fillId="24" borderId="50" xfId="0" applyNumberFormat="1" applyFont="1" applyFill="1" applyBorder="1" applyAlignment="1">
      <alignment horizontal="center" vertical="center" wrapText="1"/>
    </xf>
    <xf numFmtId="176" fontId="11" fillId="24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Border="1" applyAlignment="1">
      <alignment horizontal="center" vertical="center"/>
    </xf>
    <xf numFmtId="176" fontId="11" fillId="24" borderId="37" xfId="0" applyNumberFormat="1" applyFont="1" applyFill="1" applyBorder="1" applyAlignment="1">
      <alignment horizontal="center" vertical="center"/>
    </xf>
    <xf numFmtId="176" fontId="11" fillId="24" borderId="38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/>
    </xf>
    <xf numFmtId="176" fontId="6" fillId="0" borderId="29" xfId="0" applyNumberFormat="1" applyFont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/>
    </xf>
    <xf numFmtId="176" fontId="11" fillId="24" borderId="27" xfId="0" applyNumberFormat="1" applyFont="1" applyFill="1" applyBorder="1" applyAlignment="1">
      <alignment horizontal="center" vertical="center" wrapText="1"/>
    </xf>
    <xf numFmtId="176" fontId="11" fillId="24" borderId="32" xfId="0" applyNumberFormat="1" applyFont="1" applyFill="1" applyBorder="1" applyAlignment="1">
      <alignment horizontal="center" vertical="center" wrapText="1"/>
    </xf>
    <xf numFmtId="176" fontId="6" fillId="24" borderId="40" xfId="0" applyNumberFormat="1" applyFont="1" applyFill="1" applyBorder="1" applyAlignment="1">
      <alignment horizontal="center" vertical="center"/>
    </xf>
    <xf numFmtId="176" fontId="6" fillId="24" borderId="52" xfId="0" applyNumberFormat="1" applyFont="1" applyFill="1" applyBorder="1" applyAlignment="1">
      <alignment horizontal="center" vertical="center" wrapText="1"/>
    </xf>
    <xf numFmtId="176" fontId="9" fillId="24" borderId="19" xfId="0" applyNumberFormat="1" applyFont="1" applyFill="1" applyBorder="1" applyAlignment="1">
      <alignment horizontal="center" vertical="center"/>
    </xf>
    <xf numFmtId="176" fontId="6" fillId="24" borderId="52" xfId="0" applyNumberFormat="1" applyFont="1" applyFill="1" applyBorder="1" applyAlignment="1">
      <alignment horizontal="center" vertical="center"/>
    </xf>
    <xf numFmtId="176" fontId="6" fillId="24" borderId="47" xfId="0" applyNumberFormat="1" applyFont="1" applyFill="1" applyBorder="1" applyAlignment="1">
      <alignment horizontal="center" vertical="center"/>
    </xf>
    <xf numFmtId="176" fontId="6" fillId="24" borderId="4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11" fillId="24" borderId="24" xfId="0" applyNumberFormat="1" applyFont="1" applyFill="1" applyBorder="1" applyAlignment="1">
      <alignment horizontal="center" vertical="center"/>
    </xf>
    <xf numFmtId="176" fontId="11" fillId="24" borderId="18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/>
    </xf>
    <xf numFmtId="176" fontId="9" fillId="24" borderId="41" xfId="54" applyNumberFormat="1" applyFont="1" applyFill="1" applyBorder="1" applyAlignment="1">
      <alignment horizontal="center" vertical="center"/>
      <protection/>
    </xf>
    <xf numFmtId="176" fontId="6" fillId="24" borderId="23" xfId="54" applyNumberFormat="1" applyFont="1" applyFill="1" applyBorder="1" applyAlignment="1">
      <alignment horizontal="center" vertical="center"/>
      <protection/>
    </xf>
    <xf numFmtId="176" fontId="6" fillId="24" borderId="36" xfId="0" applyNumberFormat="1" applyFont="1" applyFill="1" applyBorder="1" applyAlignment="1">
      <alignment horizontal="center" vertical="center"/>
    </xf>
    <xf numFmtId="176" fontId="6" fillId="24" borderId="34" xfId="0" applyNumberFormat="1" applyFont="1" applyFill="1" applyBorder="1" applyAlignment="1">
      <alignment horizontal="center" vertical="center"/>
    </xf>
    <xf numFmtId="176" fontId="6" fillId="24" borderId="38" xfId="54" applyNumberFormat="1" applyFont="1" applyFill="1" applyBorder="1" applyAlignment="1">
      <alignment horizontal="center" vertical="center" wrapText="1"/>
      <protection/>
    </xf>
    <xf numFmtId="176" fontId="12" fillId="24" borderId="35" xfId="54" applyNumberFormat="1" applyFont="1" applyFill="1" applyBorder="1" applyAlignment="1">
      <alignment horizontal="center" vertical="center" wrapText="1"/>
      <protection/>
    </xf>
    <xf numFmtId="176" fontId="9" fillId="24" borderId="18" xfId="54" applyNumberFormat="1" applyFont="1" applyFill="1" applyBorder="1" applyAlignment="1">
      <alignment horizontal="center" vertical="center" wrapText="1"/>
      <protection/>
    </xf>
    <xf numFmtId="176" fontId="11" fillId="24" borderId="37" xfId="0" applyNumberFormat="1" applyFont="1" applyFill="1" applyBorder="1" applyAlignment="1">
      <alignment horizontal="center" vertical="center" wrapText="1"/>
    </xf>
    <xf numFmtId="176" fontId="12" fillId="24" borderId="18" xfId="0" applyNumberFormat="1" applyFont="1" applyFill="1" applyBorder="1" applyAlignment="1">
      <alignment horizontal="center" vertical="center" wrapText="1"/>
    </xf>
    <xf numFmtId="176" fontId="12" fillId="24" borderId="49" xfId="0" applyNumberFormat="1" applyFont="1" applyFill="1" applyBorder="1" applyAlignment="1">
      <alignment horizontal="center" vertical="center"/>
    </xf>
    <xf numFmtId="176" fontId="9" fillId="24" borderId="24" xfId="0" applyNumberFormat="1" applyFont="1" applyFill="1" applyBorder="1" applyAlignment="1">
      <alignment horizontal="center" vertical="center"/>
    </xf>
    <xf numFmtId="176" fontId="9" fillId="24" borderId="53" xfId="0" applyNumberFormat="1" applyFont="1" applyFill="1" applyBorder="1" applyAlignment="1">
      <alignment horizontal="center" vertical="center"/>
    </xf>
    <xf numFmtId="176" fontId="12" fillId="24" borderId="24" xfId="0" applyNumberFormat="1" applyFont="1" applyFill="1" applyBorder="1" applyAlignment="1">
      <alignment horizontal="center" vertical="center"/>
    </xf>
    <xf numFmtId="176" fontId="9" fillId="24" borderId="40" xfId="0" applyNumberFormat="1" applyFont="1" applyFill="1" applyBorder="1" applyAlignment="1">
      <alignment horizontal="center" vertical="center"/>
    </xf>
    <xf numFmtId="176" fontId="9" fillId="24" borderId="18" xfId="0" applyNumberFormat="1" applyFont="1" applyFill="1" applyBorder="1" applyAlignment="1">
      <alignment horizontal="center" vertical="center"/>
    </xf>
    <xf numFmtId="176" fontId="12" fillId="24" borderId="37" xfId="0" applyNumberFormat="1" applyFont="1" applyFill="1" applyBorder="1" applyAlignment="1">
      <alignment horizontal="center" vertical="center"/>
    </xf>
    <xf numFmtId="176" fontId="12" fillId="24" borderId="18" xfId="0" applyNumberFormat="1" applyFont="1" applyFill="1" applyBorder="1" applyAlignment="1">
      <alignment horizontal="center" vertical="center"/>
    </xf>
    <xf numFmtId="176" fontId="6" fillId="24" borderId="54" xfId="0" applyNumberFormat="1" applyFont="1" applyFill="1" applyBorder="1" applyAlignment="1">
      <alignment horizontal="center" vertical="center" wrapText="1"/>
    </xf>
    <xf numFmtId="176" fontId="5" fillId="0" borderId="55" xfId="0" applyNumberFormat="1" applyFont="1" applyBorder="1" applyAlignment="1">
      <alignment horizontal="center" vertical="center"/>
    </xf>
    <xf numFmtId="176" fontId="11" fillId="24" borderId="36" xfId="0" applyNumberFormat="1" applyFont="1" applyFill="1" applyBorder="1" applyAlignment="1">
      <alignment horizontal="center" vertical="center"/>
    </xf>
    <xf numFmtId="176" fontId="9" fillId="24" borderId="41" xfId="54" applyNumberFormat="1" applyFont="1" applyFill="1" applyBorder="1" applyAlignment="1">
      <alignment horizontal="center" vertical="center" wrapText="1"/>
      <protection/>
    </xf>
    <xf numFmtId="176" fontId="6" fillId="24" borderId="23" xfId="54" applyNumberFormat="1" applyFont="1" applyFill="1" applyBorder="1" applyAlignment="1">
      <alignment horizontal="center" vertical="center" wrapText="1"/>
      <protection/>
    </xf>
    <xf numFmtId="176" fontId="12" fillId="24" borderId="19" xfId="54" applyNumberFormat="1" applyFont="1" applyFill="1" applyBorder="1" applyAlignment="1">
      <alignment horizontal="center" vertical="center" wrapText="1"/>
      <protection/>
    </xf>
    <xf numFmtId="176" fontId="6" fillId="24" borderId="42" xfId="54" applyNumberFormat="1" applyFont="1" applyFill="1" applyBorder="1" applyAlignment="1">
      <alignment horizontal="center" vertical="center" wrapText="1"/>
      <protection/>
    </xf>
    <xf numFmtId="176" fontId="6" fillId="24" borderId="44" xfId="54" applyNumberFormat="1" applyFont="1" applyFill="1" applyBorder="1" applyAlignment="1">
      <alignment horizontal="center" vertical="center" wrapText="1"/>
      <protection/>
    </xf>
    <xf numFmtId="176" fontId="6" fillId="24" borderId="51" xfId="54" applyNumberFormat="1" applyFont="1" applyFill="1" applyBorder="1" applyAlignment="1">
      <alignment horizontal="center" vertical="center" wrapText="1"/>
      <protection/>
    </xf>
    <xf numFmtId="176" fontId="6" fillId="24" borderId="45" xfId="54" applyNumberFormat="1" applyFont="1" applyFill="1" applyBorder="1" applyAlignment="1">
      <alignment horizontal="center" vertical="center" wrapText="1"/>
      <protection/>
    </xf>
    <xf numFmtId="176" fontId="12" fillId="24" borderId="50" xfId="0" applyNumberFormat="1" applyFont="1" applyFill="1" applyBorder="1" applyAlignment="1">
      <alignment horizontal="center" vertical="center"/>
    </xf>
    <xf numFmtId="176" fontId="9" fillId="24" borderId="51" xfId="0" applyNumberFormat="1" applyFont="1" applyFill="1" applyBorder="1" applyAlignment="1">
      <alignment horizontal="center" vertical="center"/>
    </xf>
    <xf numFmtId="176" fontId="9" fillId="24" borderId="38" xfId="0" applyNumberFormat="1" applyFont="1" applyFill="1" applyBorder="1" applyAlignment="1">
      <alignment horizontal="center" vertical="center"/>
    </xf>
    <xf numFmtId="176" fontId="6" fillId="24" borderId="27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/>
    </xf>
    <xf numFmtId="176" fontId="12" fillId="24" borderId="42" xfId="0" applyNumberFormat="1" applyFont="1" applyFill="1" applyBorder="1" applyAlignment="1">
      <alignment horizontal="center" vertical="center"/>
    </xf>
    <xf numFmtId="176" fontId="12" fillId="24" borderId="51" xfId="0" applyNumberFormat="1" applyFont="1" applyFill="1" applyBorder="1" applyAlignment="1">
      <alignment horizontal="center" vertical="center"/>
    </xf>
    <xf numFmtId="176" fontId="12" fillId="24" borderId="19" xfId="0" applyNumberFormat="1" applyFont="1" applyFill="1" applyBorder="1" applyAlignment="1">
      <alignment horizontal="center" vertical="center"/>
    </xf>
    <xf numFmtId="176" fontId="6" fillId="24" borderId="33" xfId="0" applyNumberFormat="1" applyFont="1" applyFill="1" applyBorder="1" applyAlignment="1">
      <alignment horizontal="center" vertical="center"/>
    </xf>
    <xf numFmtId="176" fontId="12" fillId="24" borderId="38" xfId="0" applyNumberFormat="1" applyFont="1" applyFill="1" applyBorder="1" applyAlignment="1">
      <alignment horizontal="center" vertical="center"/>
    </xf>
    <xf numFmtId="176" fontId="9" fillId="24" borderId="56" xfId="0" applyNumberFormat="1" applyFont="1" applyFill="1" applyBorder="1" applyAlignment="1">
      <alignment horizontal="center" vertical="center"/>
    </xf>
    <xf numFmtId="176" fontId="9" fillId="24" borderId="57" xfId="0" applyNumberFormat="1" applyFont="1" applyFill="1" applyBorder="1" applyAlignment="1">
      <alignment horizontal="center" vertical="center"/>
    </xf>
    <xf numFmtId="176" fontId="6" fillId="24" borderId="49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 vertical="center" wrapText="1"/>
    </xf>
    <xf numFmtId="176" fontId="9" fillId="0" borderId="15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 wrapText="1"/>
    </xf>
    <xf numFmtId="176" fontId="6" fillId="0" borderId="39" xfId="0" applyNumberFormat="1" applyFont="1" applyFill="1" applyBorder="1" applyAlignment="1">
      <alignment horizontal="center" vertical="center" wrapText="1"/>
    </xf>
    <xf numFmtId="176" fontId="6" fillId="24" borderId="35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2" fontId="6" fillId="0" borderId="22" xfId="0" applyNumberFormat="1" applyFont="1" applyFill="1" applyBorder="1" applyAlignment="1">
      <alignment horizontal="center" vertical="center"/>
    </xf>
    <xf numFmtId="169" fontId="6" fillId="0" borderId="22" xfId="0" applyNumberFormat="1" applyFont="1" applyFill="1" applyBorder="1" applyAlignment="1">
      <alignment horizontal="center" vertical="center"/>
    </xf>
    <xf numFmtId="2" fontId="6" fillId="0" borderId="23" xfId="0" applyNumberFormat="1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176" fontId="12" fillId="0" borderId="21" xfId="0" applyNumberFormat="1" applyFont="1" applyFill="1" applyBorder="1" applyAlignment="1">
      <alignment horizontal="center" vertical="center"/>
    </xf>
    <xf numFmtId="2" fontId="12" fillId="0" borderId="41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 wrapText="1"/>
    </xf>
    <xf numFmtId="176" fontId="11" fillId="0" borderId="44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176" fontId="6" fillId="0" borderId="18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76" fontId="6" fillId="0" borderId="27" xfId="0" applyNumberFormat="1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left" vertical="center" wrapText="1"/>
    </xf>
    <xf numFmtId="176" fontId="11" fillId="0" borderId="37" xfId="0" applyNumberFormat="1" applyFont="1" applyFill="1" applyBorder="1" applyAlignment="1">
      <alignment horizontal="center" vertical="center"/>
    </xf>
    <xf numFmtId="176" fontId="9" fillId="0" borderId="41" xfId="0" applyNumberFormat="1" applyFont="1" applyFill="1" applyBorder="1" applyAlignment="1">
      <alignment horizontal="center" vertical="center" wrapText="1"/>
    </xf>
    <xf numFmtId="176" fontId="12" fillId="0" borderId="37" xfId="0" applyNumberFormat="1" applyFont="1" applyFill="1" applyBorder="1" applyAlignment="1">
      <alignment horizontal="center" vertical="center" wrapText="1"/>
    </xf>
    <xf numFmtId="176" fontId="12" fillId="0" borderId="18" xfId="54" applyNumberFormat="1" applyFont="1" applyFill="1" applyBorder="1" applyAlignment="1">
      <alignment horizontal="center" vertical="center" wrapText="1"/>
      <protection/>
    </xf>
    <xf numFmtId="176" fontId="12" fillId="0" borderId="38" xfId="54" applyNumberFormat="1" applyFont="1" applyFill="1" applyBorder="1" applyAlignment="1">
      <alignment horizontal="center" vertical="center" wrapText="1"/>
      <protection/>
    </xf>
    <xf numFmtId="176" fontId="12" fillId="0" borderId="18" xfId="0" applyNumberFormat="1" applyFont="1" applyFill="1" applyBorder="1" applyAlignment="1">
      <alignment horizontal="center" vertical="center" wrapText="1"/>
    </xf>
    <xf numFmtId="176" fontId="6" fillId="0" borderId="18" xfId="54" applyNumberFormat="1" applyFont="1" applyFill="1" applyBorder="1" applyAlignment="1">
      <alignment horizontal="center" vertical="center" wrapText="1"/>
      <protection/>
    </xf>
    <xf numFmtId="176" fontId="9" fillId="0" borderId="21" xfId="54" applyNumberFormat="1" applyFont="1" applyFill="1" applyBorder="1" applyAlignment="1">
      <alignment horizontal="center" vertical="center" wrapText="1"/>
      <protection/>
    </xf>
    <xf numFmtId="176" fontId="9" fillId="0" borderId="22" xfId="54" applyNumberFormat="1" applyFont="1" applyFill="1" applyBorder="1" applyAlignment="1">
      <alignment horizontal="center" vertical="center" wrapText="1"/>
      <protection/>
    </xf>
    <xf numFmtId="176" fontId="12" fillId="0" borderId="49" xfId="54" applyNumberFormat="1" applyFont="1" applyFill="1" applyBorder="1" applyAlignment="1">
      <alignment horizontal="center" vertical="center" wrapText="1"/>
      <protection/>
    </xf>
    <xf numFmtId="176" fontId="12" fillId="0" borderId="24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176" fontId="6" fillId="0" borderId="37" xfId="54" applyNumberFormat="1" applyFont="1" applyFill="1" applyBorder="1" applyAlignment="1">
      <alignment horizontal="center" vertical="center" wrapText="1"/>
      <protection/>
    </xf>
    <xf numFmtId="176" fontId="9" fillId="0" borderId="21" xfId="54" applyNumberFormat="1" applyFont="1" applyFill="1" applyBorder="1" applyAlignment="1">
      <alignment horizontal="center" vertical="center"/>
      <protection/>
    </xf>
    <xf numFmtId="176" fontId="9" fillId="0" borderId="41" xfId="54" applyNumberFormat="1" applyFont="1" applyFill="1" applyBorder="1" applyAlignment="1">
      <alignment horizontal="center" vertical="center"/>
      <protection/>
    </xf>
    <xf numFmtId="176" fontId="9" fillId="0" borderId="22" xfId="54" applyNumberFormat="1" applyFont="1" applyFill="1" applyBorder="1" applyAlignment="1">
      <alignment horizontal="center" vertical="center"/>
      <protection/>
    </xf>
    <xf numFmtId="176" fontId="9" fillId="0" borderId="41" xfId="54" applyNumberFormat="1" applyFont="1" applyFill="1" applyBorder="1" applyAlignment="1">
      <alignment horizontal="center" vertical="center" wrapText="1"/>
      <protection/>
    </xf>
    <xf numFmtId="176" fontId="12" fillId="0" borderId="37" xfId="54" applyNumberFormat="1" applyFont="1" applyFill="1" applyBorder="1" applyAlignment="1">
      <alignment horizontal="center" vertical="center" wrapText="1"/>
      <protection/>
    </xf>
    <xf numFmtId="176" fontId="9" fillId="0" borderId="21" xfId="0" applyNumberFormat="1" applyFont="1" applyFill="1" applyBorder="1" applyAlignment="1">
      <alignment horizontal="center" vertical="center"/>
    </xf>
    <xf numFmtId="176" fontId="6" fillId="0" borderId="41" xfId="0" applyNumberFormat="1" applyFont="1" applyFill="1" applyBorder="1" applyAlignment="1">
      <alignment horizontal="center" vertical="center"/>
    </xf>
    <xf numFmtId="176" fontId="9" fillId="0" borderId="48" xfId="0" applyNumberFormat="1" applyFont="1" applyFill="1" applyBorder="1" applyAlignment="1">
      <alignment horizontal="center" vertical="center"/>
    </xf>
    <xf numFmtId="176" fontId="9" fillId="0" borderId="23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50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center" vertical="center" wrapText="1"/>
    </xf>
    <xf numFmtId="176" fontId="9" fillId="0" borderId="56" xfId="0" applyNumberFormat="1" applyFont="1" applyFill="1" applyBorder="1" applyAlignment="1">
      <alignment horizontal="center" vertical="center"/>
    </xf>
    <xf numFmtId="176" fontId="9" fillId="0" borderId="57" xfId="0" applyNumberFormat="1" applyFont="1" applyFill="1" applyBorder="1" applyAlignment="1">
      <alignment horizontal="center" vertical="center"/>
    </xf>
    <xf numFmtId="176" fontId="9" fillId="0" borderId="56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176" fontId="6" fillId="24" borderId="5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6" fontId="12" fillId="24" borderId="42" xfId="0" applyNumberFormat="1" applyFont="1" applyFill="1" applyBorder="1" applyAlignment="1">
      <alignment horizontal="center" vertical="center" wrapText="1"/>
    </xf>
    <xf numFmtId="176" fontId="12" fillId="24" borderId="44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176" fontId="9" fillId="24" borderId="60" xfId="0" applyNumberFormat="1" applyFont="1" applyFill="1" applyBorder="1" applyAlignment="1">
      <alignment horizontal="center" vertical="center"/>
    </xf>
    <xf numFmtId="176" fontId="6" fillId="24" borderId="51" xfId="0" applyNumberFormat="1" applyFont="1" applyFill="1" applyBorder="1" applyAlignment="1">
      <alignment horizontal="center" vertical="center" wrapText="1"/>
    </xf>
    <xf numFmtId="176" fontId="6" fillId="24" borderId="29" xfId="0" applyNumberFormat="1" applyFont="1" applyFill="1" applyBorder="1" applyAlignment="1">
      <alignment horizontal="center" vertical="center" wrapText="1"/>
    </xf>
    <xf numFmtId="176" fontId="6" fillId="24" borderId="61" xfId="0" applyNumberFormat="1" applyFont="1" applyFill="1" applyBorder="1" applyAlignment="1">
      <alignment horizontal="center" vertical="center" wrapText="1"/>
    </xf>
    <xf numFmtId="176" fontId="11" fillId="24" borderId="38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7" fillId="0" borderId="62" xfId="0" applyNumberFormat="1" applyFont="1" applyFill="1" applyBorder="1" applyAlignment="1">
      <alignment horizontal="center" vertical="center"/>
    </xf>
    <xf numFmtId="176" fontId="9" fillId="0" borderId="63" xfId="0" applyNumberFormat="1" applyFont="1" applyFill="1" applyBorder="1" applyAlignment="1">
      <alignment horizontal="center" vertical="center"/>
    </xf>
    <xf numFmtId="176" fontId="6" fillId="0" borderId="63" xfId="0" applyNumberFormat="1" applyFont="1" applyFill="1" applyBorder="1" applyAlignment="1">
      <alignment horizontal="center" vertical="center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0" fontId="6" fillId="0" borderId="64" xfId="0" applyFont="1" applyFill="1" applyBorder="1" applyAlignment="1">
      <alignment horizontal="center" vertical="center" wrapText="1"/>
    </xf>
    <xf numFmtId="4" fontId="9" fillId="24" borderId="41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 wrapText="1"/>
    </xf>
    <xf numFmtId="4" fontId="6" fillId="24" borderId="38" xfId="0" applyNumberFormat="1" applyFont="1" applyFill="1" applyBorder="1" applyAlignment="1">
      <alignment horizontal="center" vertical="center" wrapText="1"/>
    </xf>
    <xf numFmtId="4" fontId="6" fillId="24" borderId="18" xfId="0" applyNumberFormat="1" applyFont="1" applyFill="1" applyBorder="1" applyAlignment="1">
      <alignment horizontal="center" vertical="center" wrapText="1"/>
    </xf>
    <xf numFmtId="4" fontId="6" fillId="24" borderId="65" xfId="0" applyNumberFormat="1" applyFont="1" applyFill="1" applyBorder="1" applyAlignment="1">
      <alignment horizontal="center" vertical="center" wrapText="1"/>
    </xf>
    <xf numFmtId="4" fontId="6" fillId="24" borderId="41" xfId="0" applyNumberFormat="1" applyFont="1" applyFill="1" applyBorder="1" applyAlignment="1">
      <alignment horizontal="center" vertical="center" wrapText="1"/>
    </xf>
    <xf numFmtId="4" fontId="6" fillId="24" borderId="53" xfId="0" applyNumberFormat="1" applyFont="1" applyFill="1" applyBorder="1" applyAlignment="1">
      <alignment horizontal="center" vertical="center" wrapText="1"/>
    </xf>
    <xf numFmtId="4" fontId="9" fillId="24" borderId="29" xfId="0" applyNumberFormat="1" applyFont="1" applyFill="1" applyBorder="1" applyAlignment="1">
      <alignment horizontal="center" vertical="center" wrapText="1"/>
    </xf>
    <xf numFmtId="176" fontId="11" fillId="24" borderId="53" xfId="0" applyNumberFormat="1" applyFont="1" applyFill="1" applyBorder="1" applyAlignment="1">
      <alignment horizontal="center" vertical="center"/>
    </xf>
    <xf numFmtId="4" fontId="11" fillId="24" borderId="53" xfId="54" applyNumberFormat="1" applyFont="1" applyFill="1" applyBorder="1" applyAlignment="1">
      <alignment horizontal="center" vertical="center" wrapText="1"/>
      <protection/>
    </xf>
    <xf numFmtId="4" fontId="6" fillId="24" borderId="38" xfId="0" applyNumberFormat="1" applyFont="1" applyFill="1" applyBorder="1" applyAlignment="1">
      <alignment horizontal="center" vertical="center"/>
    </xf>
    <xf numFmtId="4" fontId="6" fillId="24" borderId="35" xfId="0" applyNumberFormat="1" applyFont="1" applyFill="1" applyBorder="1" applyAlignment="1">
      <alignment horizontal="center" vertical="center"/>
    </xf>
    <xf numFmtId="4" fontId="6" fillId="24" borderId="41" xfId="0" applyNumberFormat="1" applyFont="1" applyFill="1" applyBorder="1" applyAlignment="1">
      <alignment horizontal="center" vertical="center"/>
    </xf>
    <xf numFmtId="4" fontId="6" fillId="24" borderId="53" xfId="0" applyNumberFormat="1" applyFont="1" applyFill="1" applyBorder="1" applyAlignment="1">
      <alignment horizontal="center" vertical="center"/>
    </xf>
    <xf numFmtId="4" fontId="6" fillId="24" borderId="51" xfId="0" applyNumberFormat="1" applyFont="1" applyFill="1" applyBorder="1" applyAlignment="1">
      <alignment horizontal="center" vertical="center"/>
    </xf>
    <xf numFmtId="4" fontId="9" fillId="24" borderId="41" xfId="54" applyNumberFormat="1" applyFont="1" applyFill="1" applyBorder="1" applyAlignment="1">
      <alignment horizontal="center" vertical="center"/>
      <protection/>
    </xf>
    <xf numFmtId="4" fontId="6" fillId="24" borderId="41" xfId="54" applyNumberFormat="1" applyFont="1" applyFill="1" applyBorder="1" applyAlignment="1">
      <alignment horizontal="center" vertical="center" wrapText="1"/>
      <protection/>
    </xf>
    <xf numFmtId="176" fontId="9" fillId="24" borderId="38" xfId="54" applyNumberFormat="1" applyFont="1" applyFill="1" applyBorder="1" applyAlignment="1">
      <alignment horizontal="center" vertical="center" wrapText="1"/>
      <protection/>
    </xf>
    <xf numFmtId="4" fontId="6" fillId="24" borderId="65" xfId="0" applyNumberFormat="1" applyFont="1" applyFill="1" applyBorder="1" applyAlignment="1">
      <alignment horizontal="center" vertical="center"/>
    </xf>
    <xf numFmtId="4" fontId="9" fillId="24" borderId="38" xfId="0" applyNumberFormat="1" applyFont="1" applyFill="1" applyBorder="1" applyAlignment="1">
      <alignment horizontal="center" vertical="center"/>
    </xf>
    <xf numFmtId="4" fontId="6" fillId="24" borderId="64" xfId="0" applyNumberFormat="1" applyFont="1" applyFill="1" applyBorder="1" applyAlignment="1">
      <alignment horizontal="center" vertical="center"/>
    </xf>
    <xf numFmtId="4" fontId="6" fillId="24" borderId="57" xfId="0" applyNumberFormat="1" applyFont="1" applyFill="1" applyBorder="1" applyAlignment="1">
      <alignment horizontal="center" vertical="center"/>
    </xf>
    <xf numFmtId="2" fontId="6" fillId="0" borderId="41" xfId="0" applyNumberFormat="1" applyFont="1" applyFill="1" applyBorder="1" applyAlignment="1">
      <alignment horizontal="center" vertical="center"/>
    </xf>
    <xf numFmtId="176" fontId="6" fillId="24" borderId="38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176" fontId="9" fillId="24" borderId="44" xfId="0" applyNumberFormat="1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3" fontId="33" fillId="0" borderId="15" xfId="0" applyNumberFormat="1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0" fontId="33" fillId="0" borderId="23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" fontId="9" fillId="24" borderId="22" xfId="0" applyNumberFormat="1" applyFont="1" applyFill="1" applyBorder="1" applyAlignment="1">
      <alignment horizontal="center" vertical="center"/>
    </xf>
    <xf numFmtId="176" fontId="6" fillId="24" borderId="65" xfId="0" applyNumberFormat="1" applyFont="1" applyFill="1" applyBorder="1" applyAlignment="1">
      <alignment horizontal="center" vertical="center" wrapText="1"/>
    </xf>
    <xf numFmtId="49" fontId="11" fillId="0" borderId="12" xfId="0" applyNumberFormat="1" applyFont="1" applyFill="1" applyBorder="1" applyAlignment="1">
      <alignment horizontal="center" vertical="center"/>
    </xf>
    <xf numFmtId="2" fontId="6" fillId="0" borderId="43" xfId="0" applyNumberFormat="1" applyFont="1" applyFill="1" applyBorder="1" applyAlignment="1">
      <alignment horizontal="center" vertical="center"/>
    </xf>
    <xf numFmtId="176" fontId="6" fillId="24" borderId="53" xfId="0" applyNumberFormat="1" applyFont="1" applyFill="1" applyBorder="1" applyAlignment="1">
      <alignment horizontal="center" vertical="center" wrapText="1"/>
    </xf>
    <xf numFmtId="176" fontId="9" fillId="24" borderId="41" xfId="0" applyNumberFormat="1" applyFont="1" applyFill="1" applyBorder="1" applyAlignment="1">
      <alignment vertical="center" wrapText="1"/>
    </xf>
    <xf numFmtId="176" fontId="11" fillId="24" borderId="66" xfId="0" applyNumberFormat="1" applyFont="1" applyFill="1" applyBorder="1" applyAlignment="1">
      <alignment horizontal="center" vertical="center"/>
    </xf>
    <xf numFmtId="176" fontId="12" fillId="24" borderId="53" xfId="54" applyNumberFormat="1" applyFont="1" applyFill="1" applyBorder="1" applyAlignment="1">
      <alignment horizontal="center" vertical="center" wrapText="1"/>
      <protection/>
    </xf>
    <xf numFmtId="176" fontId="12" fillId="24" borderId="35" xfId="0" applyNumberFormat="1" applyFont="1" applyFill="1" applyBorder="1" applyAlignment="1">
      <alignment horizontal="center" vertical="center"/>
    </xf>
    <xf numFmtId="176" fontId="6" fillId="24" borderId="41" xfId="54" applyNumberFormat="1" applyFont="1" applyFill="1" applyBorder="1" applyAlignment="1">
      <alignment horizontal="center" vertical="center" wrapText="1"/>
      <protection/>
    </xf>
    <xf numFmtId="176" fontId="6" fillId="24" borderId="53" xfId="0" applyNumberFormat="1" applyFont="1" applyFill="1" applyBorder="1" applyAlignment="1">
      <alignment horizontal="center" vertical="center"/>
    </xf>
    <xf numFmtId="176" fontId="6" fillId="24" borderId="65" xfId="0" applyNumberFormat="1" applyFont="1" applyFill="1" applyBorder="1" applyAlignment="1">
      <alignment horizontal="center" vertical="center"/>
    </xf>
    <xf numFmtId="176" fontId="6" fillId="24" borderId="64" xfId="0" applyNumberFormat="1" applyFont="1" applyFill="1" applyBorder="1" applyAlignment="1">
      <alignment horizontal="center" vertical="center"/>
    </xf>
    <xf numFmtId="176" fontId="9" fillId="24" borderId="35" xfId="0" applyNumberFormat="1" applyFont="1" applyFill="1" applyBorder="1" applyAlignment="1">
      <alignment horizontal="center" vertical="center"/>
    </xf>
    <xf numFmtId="183" fontId="9" fillId="24" borderId="41" xfId="0" applyNumberFormat="1" applyFont="1" applyFill="1" applyBorder="1" applyAlignment="1">
      <alignment horizontal="center" vertical="center"/>
    </xf>
    <xf numFmtId="183" fontId="9" fillId="24" borderId="23" xfId="0" applyNumberFormat="1" applyFont="1" applyFill="1" applyBorder="1" applyAlignment="1">
      <alignment horizontal="center" vertical="center"/>
    </xf>
    <xf numFmtId="183" fontId="11" fillId="24" borderId="45" xfId="0" applyNumberFormat="1" applyFont="1" applyFill="1" applyBorder="1" applyAlignment="1">
      <alignment horizontal="center" vertical="center"/>
    </xf>
    <xf numFmtId="176" fontId="11" fillId="24" borderId="51" xfId="0" applyNumberFormat="1" applyFont="1" applyFill="1" applyBorder="1" applyAlignment="1">
      <alignment horizontal="center" vertical="center"/>
    </xf>
    <xf numFmtId="176" fontId="6" fillId="24" borderId="31" xfId="0" applyNumberFormat="1" applyFont="1" applyFill="1" applyBorder="1" applyAlignment="1">
      <alignment horizontal="center" vertical="center" wrapText="1"/>
    </xf>
    <xf numFmtId="183" fontId="9" fillId="24" borderId="67" xfId="0" applyNumberFormat="1" applyFont="1" applyFill="1" applyBorder="1" applyAlignment="1">
      <alignment horizontal="center" vertical="center"/>
    </xf>
    <xf numFmtId="183" fontId="12" fillId="24" borderId="40" xfId="0" applyNumberFormat="1" applyFont="1" applyFill="1" applyBorder="1" applyAlignment="1">
      <alignment horizontal="center" vertical="center"/>
    </xf>
    <xf numFmtId="183" fontId="12" fillId="24" borderId="19" xfId="0" applyNumberFormat="1" applyFont="1" applyFill="1" applyBorder="1" applyAlignment="1">
      <alignment horizontal="center" vertical="center"/>
    </xf>
    <xf numFmtId="183" fontId="12" fillId="24" borderId="45" xfId="0" applyNumberFormat="1" applyFont="1" applyFill="1" applyBorder="1" applyAlignment="1">
      <alignment horizontal="center" vertical="center"/>
    </xf>
    <xf numFmtId="176" fontId="12" fillId="24" borderId="44" xfId="54" applyNumberFormat="1" applyFont="1" applyFill="1" applyBorder="1" applyAlignment="1">
      <alignment horizontal="center" vertical="center" wrapText="1"/>
      <protection/>
    </xf>
    <xf numFmtId="49" fontId="12" fillId="0" borderId="11" xfId="54" applyNumberFormat="1" applyFont="1" applyBorder="1" applyAlignment="1">
      <alignment horizontal="center" vertical="center" wrapText="1"/>
      <protection/>
    </xf>
    <xf numFmtId="176" fontId="6" fillId="24" borderId="57" xfId="0" applyNumberFormat="1" applyFont="1" applyFill="1" applyBorder="1" applyAlignment="1">
      <alignment horizontal="center" vertical="center"/>
    </xf>
    <xf numFmtId="176" fontId="9" fillId="24" borderId="58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6" fontId="9" fillId="24" borderId="55" xfId="0" applyNumberFormat="1" applyFont="1" applyFill="1" applyBorder="1" applyAlignment="1">
      <alignment horizontal="center" vertical="center"/>
    </xf>
    <xf numFmtId="4" fontId="6" fillId="24" borderId="55" xfId="0" applyNumberFormat="1" applyFont="1" applyFill="1" applyBorder="1" applyAlignment="1">
      <alignment horizontal="center" vertical="center"/>
    </xf>
    <xf numFmtId="176" fontId="6" fillId="24" borderId="68" xfId="0" applyNumberFormat="1" applyFont="1" applyFill="1" applyBorder="1" applyAlignment="1">
      <alignment horizontal="center" vertical="center"/>
    </xf>
    <xf numFmtId="176" fontId="9" fillId="24" borderId="69" xfId="0" applyNumberFormat="1" applyFont="1" applyFill="1" applyBorder="1" applyAlignment="1">
      <alignment horizontal="center" vertical="center"/>
    </xf>
    <xf numFmtId="4" fontId="6" fillId="24" borderId="69" xfId="0" applyNumberFormat="1" applyFont="1" applyFill="1" applyBorder="1" applyAlignment="1">
      <alignment horizontal="center" vertical="center"/>
    </xf>
    <xf numFmtId="176" fontId="9" fillId="0" borderId="38" xfId="0" applyNumberFormat="1" applyFont="1" applyFill="1" applyBorder="1" applyAlignment="1">
      <alignment horizontal="center" vertical="center"/>
    </xf>
    <xf numFmtId="176" fontId="9" fillId="24" borderId="29" xfId="0" applyNumberFormat="1" applyFont="1" applyFill="1" applyBorder="1" applyAlignment="1">
      <alignment horizontal="center" vertical="center"/>
    </xf>
    <xf numFmtId="4" fontId="6" fillId="24" borderId="29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/>
    </xf>
    <xf numFmtId="49" fontId="5" fillId="0" borderId="70" xfId="0" applyNumberFormat="1" applyFont="1" applyFill="1" applyBorder="1" applyAlignment="1">
      <alignment horizontal="center" vertical="center"/>
    </xf>
    <xf numFmtId="0" fontId="6" fillId="24" borderId="25" xfId="0" applyFont="1" applyFill="1" applyBorder="1" applyAlignment="1">
      <alignment vertical="center" wrapText="1"/>
    </xf>
    <xf numFmtId="176" fontId="6" fillId="0" borderId="62" xfId="0" applyNumberFormat="1" applyFont="1" applyFill="1" applyBorder="1" applyAlignment="1">
      <alignment horizontal="center" vertical="center" wrapText="1"/>
    </xf>
    <xf numFmtId="176" fontId="6" fillId="0" borderId="57" xfId="0" applyNumberFormat="1" applyFont="1" applyFill="1" applyBorder="1" applyAlignment="1">
      <alignment horizontal="center" vertical="center"/>
    </xf>
    <xf numFmtId="176" fontId="6" fillId="0" borderId="56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176" fontId="6" fillId="0" borderId="51" xfId="0" applyNumberFormat="1" applyFont="1" applyFill="1" applyBorder="1" applyAlignment="1">
      <alignment horizontal="center" vertical="center"/>
    </xf>
    <xf numFmtId="176" fontId="11" fillId="24" borderId="70" xfId="0" applyNumberFormat="1" applyFont="1" applyFill="1" applyBorder="1" applyAlignment="1">
      <alignment horizontal="center" vertical="center"/>
    </xf>
    <xf numFmtId="176" fontId="11" fillId="24" borderId="26" xfId="0" applyNumberFormat="1" applyFont="1" applyFill="1" applyBorder="1" applyAlignment="1">
      <alignment horizontal="center" vertical="center"/>
    </xf>
    <xf numFmtId="176" fontId="11" fillId="0" borderId="24" xfId="0" applyNumberFormat="1" applyFont="1" applyFill="1" applyBorder="1" applyAlignment="1">
      <alignment horizontal="center" vertical="center"/>
    </xf>
    <xf numFmtId="4" fontId="6" fillId="24" borderId="24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/>
    </xf>
    <xf numFmtId="176" fontId="6" fillId="0" borderId="35" xfId="0" applyNumberFormat="1" applyFont="1" applyFill="1" applyBorder="1" applyAlignment="1">
      <alignment horizontal="center" vertical="center"/>
    </xf>
    <xf numFmtId="176" fontId="6" fillId="24" borderId="71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 wrapText="1"/>
    </xf>
    <xf numFmtId="176" fontId="9" fillId="0" borderId="51" xfId="0" applyNumberFormat="1" applyFont="1" applyFill="1" applyBorder="1" applyAlignment="1">
      <alignment horizontal="center" vertical="center"/>
    </xf>
    <xf numFmtId="176" fontId="9" fillId="24" borderId="61" xfId="0" applyNumberFormat="1" applyFont="1" applyFill="1" applyBorder="1" applyAlignment="1">
      <alignment horizontal="center" vertical="center"/>
    </xf>
    <xf numFmtId="4" fontId="6" fillId="24" borderId="61" xfId="0" applyNumberFormat="1" applyFont="1" applyFill="1" applyBorder="1" applyAlignment="1">
      <alignment horizontal="center" vertical="center"/>
    </xf>
    <xf numFmtId="49" fontId="11" fillId="0" borderId="72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wrapText="1"/>
    </xf>
    <xf numFmtId="176" fontId="11" fillId="0" borderId="51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 wrapText="1"/>
    </xf>
    <xf numFmtId="176" fontId="11" fillId="24" borderId="46" xfId="0" applyNumberFormat="1" applyFont="1" applyFill="1" applyBorder="1" applyAlignment="1">
      <alignment horizontal="center" vertical="center"/>
    </xf>
    <xf numFmtId="176" fontId="12" fillId="24" borderId="61" xfId="0" applyNumberFormat="1" applyFont="1" applyFill="1" applyBorder="1" applyAlignment="1">
      <alignment horizontal="center" vertical="center"/>
    </xf>
    <xf numFmtId="176" fontId="12" fillId="0" borderId="72" xfId="0" applyNumberFormat="1" applyFont="1" applyFill="1" applyBorder="1" applyAlignment="1">
      <alignment horizontal="center" vertical="center" wrapText="1"/>
    </xf>
    <xf numFmtId="176" fontId="12" fillId="0" borderId="53" xfId="0" applyNumberFormat="1" applyFont="1" applyFill="1" applyBorder="1" applyAlignment="1">
      <alignment horizontal="center" vertical="center"/>
    </xf>
    <xf numFmtId="176" fontId="12" fillId="0" borderId="24" xfId="0" applyNumberFormat="1" applyFont="1" applyFill="1" applyBorder="1" applyAlignment="1">
      <alignment horizontal="center" vertical="center" wrapText="1"/>
    </xf>
    <xf numFmtId="176" fontId="12" fillId="0" borderId="37" xfId="0" applyNumberFormat="1" applyFont="1" applyFill="1" applyBorder="1" applyAlignment="1">
      <alignment horizontal="center" vertical="center"/>
    </xf>
    <xf numFmtId="176" fontId="12" fillId="0" borderId="27" xfId="0" applyNumberFormat="1" applyFont="1" applyFill="1" applyBorder="1" applyAlignment="1">
      <alignment horizontal="center" vertical="center"/>
    </xf>
    <xf numFmtId="176" fontId="6" fillId="24" borderId="40" xfId="54" applyNumberFormat="1" applyFont="1" applyFill="1" applyBorder="1" applyAlignment="1">
      <alignment horizontal="center" vertical="center"/>
      <protection/>
    </xf>
    <xf numFmtId="4" fontId="9" fillId="24" borderId="53" xfId="54" applyNumberFormat="1" applyFont="1" applyFill="1" applyBorder="1" applyAlignment="1">
      <alignment horizontal="center" vertical="center"/>
      <protection/>
    </xf>
    <xf numFmtId="176" fontId="9" fillId="0" borderId="38" xfId="54" applyNumberFormat="1" applyFont="1" applyFill="1" applyBorder="1" applyAlignment="1">
      <alignment horizontal="center" vertical="center"/>
      <protection/>
    </xf>
    <xf numFmtId="176" fontId="6" fillId="24" borderId="19" xfId="54" applyNumberFormat="1" applyFont="1" applyFill="1" applyBorder="1" applyAlignment="1">
      <alignment horizontal="center" vertical="center"/>
      <protection/>
    </xf>
    <xf numFmtId="4" fontId="9" fillId="24" borderId="38" xfId="54" applyNumberFormat="1" applyFont="1" applyFill="1" applyBorder="1" applyAlignment="1">
      <alignment horizontal="center" vertical="center"/>
      <protection/>
    </xf>
    <xf numFmtId="176" fontId="6" fillId="0" borderId="49" xfId="54" applyNumberFormat="1" applyFont="1" applyFill="1" applyBorder="1" applyAlignment="1">
      <alignment horizontal="center" vertical="center"/>
      <protection/>
    </xf>
    <xf numFmtId="176" fontId="6" fillId="0" borderId="53" xfId="54" applyNumberFormat="1" applyFont="1" applyFill="1" applyBorder="1" applyAlignment="1">
      <alignment horizontal="center" vertical="center"/>
      <protection/>
    </xf>
    <xf numFmtId="176" fontId="6" fillId="0" borderId="24" xfId="54" applyNumberFormat="1" applyFont="1" applyFill="1" applyBorder="1" applyAlignment="1">
      <alignment horizontal="center" vertical="center"/>
      <protection/>
    </xf>
    <xf numFmtId="176" fontId="6" fillId="24" borderId="53" xfId="54" applyNumberFormat="1" applyFont="1" applyFill="1" applyBorder="1" applyAlignment="1">
      <alignment horizontal="center" vertical="center"/>
      <protection/>
    </xf>
    <xf numFmtId="176" fontId="6" fillId="0" borderId="37" xfId="54" applyNumberFormat="1" applyFont="1" applyFill="1" applyBorder="1" applyAlignment="1">
      <alignment horizontal="center" vertical="center"/>
      <protection/>
    </xf>
    <xf numFmtId="176" fontId="6" fillId="0" borderId="38" xfId="54" applyNumberFormat="1" applyFont="1" applyFill="1" applyBorder="1" applyAlignment="1">
      <alignment horizontal="center" vertical="center"/>
      <protection/>
    </xf>
    <xf numFmtId="176" fontId="6" fillId="0" borderId="18" xfId="54" applyNumberFormat="1" applyFont="1" applyFill="1" applyBorder="1" applyAlignment="1">
      <alignment horizontal="center" vertical="center"/>
      <protection/>
    </xf>
    <xf numFmtId="176" fontId="6" fillId="24" borderId="38" xfId="54" applyNumberFormat="1" applyFont="1" applyFill="1" applyBorder="1" applyAlignment="1">
      <alignment horizontal="center" vertical="center"/>
      <protection/>
    </xf>
    <xf numFmtId="0" fontId="33" fillId="24" borderId="10" xfId="54" applyFont="1" applyFill="1" applyBorder="1" applyAlignment="1">
      <alignment horizontal="center" vertical="center"/>
      <protection/>
    </xf>
    <xf numFmtId="176" fontId="6" fillId="24" borderId="73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76" fontId="12" fillId="0" borderId="18" xfId="0" applyNumberFormat="1" applyFont="1" applyFill="1" applyBorder="1" applyAlignment="1">
      <alignment horizontal="center" vertical="center"/>
    </xf>
    <xf numFmtId="176" fontId="12" fillId="0" borderId="38" xfId="0" applyNumberFormat="1" applyFont="1" applyFill="1" applyBorder="1" applyAlignment="1">
      <alignment horizontal="center" vertical="center"/>
    </xf>
    <xf numFmtId="176" fontId="9" fillId="0" borderId="62" xfId="55" applyNumberFormat="1" applyFont="1" applyFill="1" applyBorder="1" applyAlignment="1">
      <alignment horizontal="center" vertical="center" wrapText="1"/>
      <protection/>
    </xf>
    <xf numFmtId="176" fontId="9" fillId="0" borderId="56" xfId="55" applyNumberFormat="1" applyFont="1" applyFill="1" applyBorder="1" applyAlignment="1">
      <alignment horizontal="center" vertical="center" wrapText="1"/>
      <protection/>
    </xf>
    <xf numFmtId="176" fontId="9" fillId="24" borderId="59" xfId="55" applyNumberFormat="1" applyFont="1" applyFill="1" applyBorder="1" applyAlignment="1">
      <alignment horizontal="center" vertical="center" wrapText="1"/>
      <protection/>
    </xf>
    <xf numFmtId="176" fontId="9" fillId="24" borderId="0" xfId="55" applyNumberFormat="1" applyFont="1" applyFill="1" applyBorder="1" applyAlignment="1">
      <alignment horizontal="center" vertical="center" wrapText="1"/>
      <protection/>
    </xf>
    <xf numFmtId="183" fontId="9" fillId="24" borderId="57" xfId="0" applyNumberFormat="1" applyFont="1" applyFill="1" applyBorder="1" applyAlignment="1">
      <alignment horizontal="center" vertical="center"/>
    </xf>
    <xf numFmtId="4" fontId="6" fillId="24" borderId="29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vertical="center" wrapText="1"/>
    </xf>
    <xf numFmtId="0" fontId="7" fillId="0" borderId="60" xfId="55" applyFont="1" applyFill="1" applyBorder="1" applyAlignment="1">
      <alignment vertical="center" wrapText="1"/>
      <protection/>
    </xf>
    <xf numFmtId="0" fontId="30" fillId="0" borderId="10" xfId="55" applyFont="1" applyFill="1" applyBorder="1" applyAlignment="1">
      <alignment horizontal="left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0" fontId="6" fillId="0" borderId="12" xfId="53" applyNumberFormat="1" applyFont="1" applyFill="1" applyBorder="1" applyAlignment="1" applyProtection="1">
      <alignment horizontal="left" vertical="center" wrapText="1"/>
      <protection/>
    </xf>
    <xf numFmtId="184" fontId="6" fillId="0" borderId="74" xfId="0" applyNumberFormat="1" applyFont="1" applyFill="1" applyBorder="1" applyAlignment="1">
      <alignment horizontal="left" vertical="center" wrapText="1"/>
    </xf>
    <xf numFmtId="184" fontId="6" fillId="0" borderId="29" xfId="0" applyNumberFormat="1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6" fillId="0" borderId="13" xfId="55" applyFont="1" applyFill="1" applyBorder="1" applyAlignment="1">
      <alignment vertical="center" wrapText="1"/>
      <protection/>
    </xf>
    <xf numFmtId="0" fontId="6" fillId="0" borderId="20" xfId="55" applyFont="1" applyFill="1" applyBorder="1" applyAlignment="1">
      <alignment vertical="center" wrapText="1"/>
      <protection/>
    </xf>
    <xf numFmtId="0" fontId="11" fillId="0" borderId="10" xfId="55" applyFont="1" applyFill="1" applyBorder="1" applyAlignment="1">
      <alignment vertical="center" wrapText="1"/>
      <protection/>
    </xf>
    <xf numFmtId="0" fontId="6" fillId="0" borderId="12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68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11" fillId="0" borderId="68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distributed" wrapText="1"/>
    </xf>
    <xf numFmtId="0" fontId="5" fillId="0" borderId="1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184" fontId="5" fillId="0" borderId="29" xfId="0" applyNumberFormat="1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3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176" fontId="12" fillId="0" borderId="42" xfId="54" applyNumberFormat="1" applyFont="1" applyFill="1" applyBorder="1" applyAlignment="1">
      <alignment horizontal="center" vertical="center" wrapText="1"/>
      <protection/>
    </xf>
    <xf numFmtId="176" fontId="12" fillId="0" borderId="44" xfId="54" applyNumberFormat="1" applyFont="1" applyFill="1" applyBorder="1" applyAlignment="1">
      <alignment horizontal="center" vertical="center" wrapText="1"/>
      <protection/>
    </xf>
    <xf numFmtId="176" fontId="12" fillId="24" borderId="45" xfId="54" applyNumberFormat="1" applyFont="1" applyFill="1" applyBorder="1" applyAlignment="1">
      <alignment horizontal="center" vertical="center" wrapText="1"/>
      <protection/>
    </xf>
    <xf numFmtId="176" fontId="12" fillId="24" borderId="42" xfId="54" applyNumberFormat="1" applyFont="1" applyFill="1" applyBorder="1" applyAlignment="1">
      <alignment horizontal="center" vertical="center" wrapText="1"/>
      <protection/>
    </xf>
    <xf numFmtId="176" fontId="12" fillId="24" borderId="51" xfId="54" applyNumberFormat="1" applyFont="1" applyFill="1" applyBorder="1" applyAlignment="1">
      <alignment horizontal="center" vertical="center" wrapText="1"/>
      <protection/>
    </xf>
    <xf numFmtId="176" fontId="9" fillId="24" borderId="51" xfId="54" applyNumberFormat="1" applyFont="1" applyFill="1" applyBorder="1" applyAlignment="1">
      <alignment horizontal="center" vertical="center" wrapText="1"/>
      <protection/>
    </xf>
    <xf numFmtId="176" fontId="11" fillId="24" borderId="19" xfId="54" applyNumberFormat="1" applyFont="1" applyFill="1" applyBorder="1" applyAlignment="1">
      <alignment horizontal="center" vertical="center" wrapText="1"/>
      <protection/>
    </xf>
    <xf numFmtId="176" fontId="11" fillId="24" borderId="38" xfId="54" applyNumberFormat="1" applyFont="1" applyFill="1" applyBorder="1" applyAlignment="1">
      <alignment horizontal="center" vertical="center" wrapText="1"/>
      <protection/>
    </xf>
    <xf numFmtId="4" fontId="11" fillId="24" borderId="38" xfId="54" applyNumberFormat="1" applyFont="1" applyFill="1" applyBorder="1" applyAlignment="1">
      <alignment horizontal="center" vertical="center" wrapText="1"/>
      <protection/>
    </xf>
    <xf numFmtId="176" fontId="6" fillId="24" borderId="54" xfId="0" applyNumberFormat="1" applyFont="1" applyFill="1" applyBorder="1" applyAlignment="1">
      <alignment horizontal="center" vertical="center"/>
    </xf>
    <xf numFmtId="176" fontId="9" fillId="24" borderId="17" xfId="0" applyNumberFormat="1" applyFont="1" applyFill="1" applyBorder="1" applyAlignment="1">
      <alignment horizontal="center" vertical="center"/>
    </xf>
    <xf numFmtId="176" fontId="9" fillId="24" borderId="64" xfId="0" applyNumberFormat="1" applyFont="1" applyFill="1" applyBorder="1" applyAlignment="1">
      <alignment horizontal="center" vertical="center"/>
    </xf>
    <xf numFmtId="4" fontId="9" fillId="24" borderId="51" xfId="0" applyNumberFormat="1" applyFont="1" applyFill="1" applyBorder="1" applyAlignment="1">
      <alignment horizontal="center" vertical="center"/>
    </xf>
    <xf numFmtId="183" fontId="11" fillId="24" borderId="40" xfId="0" applyNumberFormat="1" applyFont="1" applyFill="1" applyBorder="1" applyAlignment="1">
      <alignment horizontal="center" vertical="center"/>
    </xf>
    <xf numFmtId="183" fontId="6" fillId="24" borderId="45" xfId="0" applyNumberFormat="1" applyFont="1" applyFill="1" applyBorder="1" applyAlignment="1">
      <alignment horizontal="center" vertical="center"/>
    </xf>
    <xf numFmtId="183" fontId="6" fillId="24" borderId="19" xfId="0" applyNumberFormat="1" applyFont="1" applyFill="1" applyBorder="1" applyAlignment="1">
      <alignment horizontal="center" vertical="center"/>
    </xf>
    <xf numFmtId="183" fontId="11" fillId="24" borderId="19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176" fontId="9" fillId="0" borderId="24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179" fontId="12" fillId="24" borderId="37" xfId="0" applyNumberFormat="1" applyFont="1" applyFill="1" applyBorder="1" applyAlignment="1">
      <alignment horizontal="center" vertical="center" wrapText="1"/>
    </xf>
    <xf numFmtId="179" fontId="12" fillId="24" borderId="18" xfId="0" applyNumberFormat="1" applyFont="1" applyFill="1" applyBorder="1" applyAlignment="1">
      <alignment horizontal="center" vertical="center"/>
    </xf>
    <xf numFmtId="179" fontId="12" fillId="24" borderId="38" xfId="0" applyNumberFormat="1" applyFont="1" applyFill="1" applyBorder="1" applyAlignment="1">
      <alignment horizontal="center" vertical="center"/>
    </xf>
    <xf numFmtId="176" fontId="12" fillId="0" borderId="49" xfId="0" applyNumberFormat="1" applyFont="1" applyFill="1" applyBorder="1" applyAlignment="1">
      <alignment horizontal="center" vertical="center" wrapText="1"/>
    </xf>
    <xf numFmtId="176" fontId="12" fillId="0" borderId="24" xfId="0" applyNumberFormat="1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vertical="center" wrapText="1"/>
    </xf>
    <xf numFmtId="176" fontId="6" fillId="0" borderId="28" xfId="0" applyNumberFormat="1" applyFont="1" applyFill="1" applyBorder="1" applyAlignment="1">
      <alignment horizontal="center" vertical="center"/>
    </xf>
    <xf numFmtId="176" fontId="6" fillId="0" borderId="65" xfId="0" applyNumberFormat="1" applyFont="1" applyFill="1" applyBorder="1" applyAlignment="1">
      <alignment horizontal="center" vertical="center"/>
    </xf>
    <xf numFmtId="183" fontId="6" fillId="24" borderId="47" xfId="0" applyNumberFormat="1" applyFont="1" applyFill="1" applyBorder="1" applyAlignment="1">
      <alignment horizontal="center" vertical="center"/>
    </xf>
    <xf numFmtId="176" fontId="9" fillId="0" borderId="40" xfId="0" applyNumberFormat="1" applyFont="1" applyFill="1" applyBorder="1" applyAlignment="1">
      <alignment horizontal="center" vertical="center"/>
    </xf>
    <xf numFmtId="4" fontId="9" fillId="24" borderId="53" xfId="0" applyNumberFormat="1" applyFont="1" applyFill="1" applyBorder="1" applyAlignment="1">
      <alignment horizontal="center" vertical="center"/>
    </xf>
    <xf numFmtId="176" fontId="11" fillId="0" borderId="75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176" fontId="12" fillId="24" borderId="52" xfId="0" applyNumberFormat="1" applyFont="1" applyFill="1" applyBorder="1" applyAlignment="1">
      <alignment horizontal="center" vertical="center" wrapText="1"/>
    </xf>
    <xf numFmtId="49" fontId="6" fillId="0" borderId="70" xfId="0" applyNumberFormat="1" applyFont="1" applyFill="1" applyBorder="1" applyAlignment="1">
      <alignment horizontal="center" vertical="center"/>
    </xf>
    <xf numFmtId="176" fontId="6" fillId="24" borderId="76" xfId="0" applyNumberFormat="1" applyFont="1" applyFill="1" applyBorder="1" applyAlignment="1">
      <alignment horizontal="center" vertical="center" wrapText="1"/>
    </xf>
    <xf numFmtId="49" fontId="12" fillId="0" borderId="26" xfId="0" applyNumberFormat="1" applyFont="1" applyFill="1" applyBorder="1" applyAlignment="1">
      <alignment horizontal="center" vertical="center"/>
    </xf>
    <xf numFmtId="176" fontId="12" fillId="24" borderId="27" xfId="0" applyNumberFormat="1" applyFont="1" applyFill="1" applyBorder="1" applyAlignment="1">
      <alignment horizontal="center" vertical="center" wrapText="1"/>
    </xf>
    <xf numFmtId="179" fontId="6" fillId="24" borderId="37" xfId="0" applyNumberFormat="1" applyFont="1" applyFill="1" applyBorder="1" applyAlignment="1">
      <alignment horizontal="center" vertical="center" wrapText="1"/>
    </xf>
    <xf numFmtId="179" fontId="6" fillId="24" borderId="18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35" fillId="0" borderId="12" xfId="0" applyFont="1" applyFill="1" applyBorder="1" applyAlignment="1">
      <alignment vertical="center" wrapText="1"/>
    </xf>
    <xf numFmtId="176" fontId="11" fillId="24" borderId="39" xfId="0" applyNumberFormat="1" applyFont="1" applyFill="1" applyBorder="1" applyAlignment="1">
      <alignment horizontal="center" vertical="center" wrapText="1"/>
    </xf>
    <xf numFmtId="176" fontId="11" fillId="24" borderId="34" xfId="0" applyNumberFormat="1" applyFont="1" applyFill="1" applyBorder="1" applyAlignment="1">
      <alignment horizontal="center" vertical="center"/>
    </xf>
    <xf numFmtId="176" fontId="11" fillId="24" borderId="77" xfId="0" applyNumberFormat="1" applyFont="1" applyFill="1" applyBorder="1" applyAlignment="1">
      <alignment horizontal="center" vertical="center" wrapText="1"/>
    </xf>
    <xf numFmtId="176" fontId="11" fillId="24" borderId="78" xfId="0" applyNumberFormat="1" applyFont="1" applyFill="1" applyBorder="1" applyAlignment="1">
      <alignment horizontal="center" vertical="center"/>
    </xf>
    <xf numFmtId="4" fontId="11" fillId="24" borderId="35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vertical="center" wrapText="1"/>
    </xf>
    <xf numFmtId="176" fontId="11" fillId="24" borderId="52" xfId="0" applyNumberFormat="1" applyFont="1" applyFill="1" applyBorder="1" applyAlignment="1">
      <alignment horizontal="center" vertical="center" wrapText="1"/>
    </xf>
    <xf numFmtId="176" fontId="11" fillId="24" borderId="28" xfId="0" applyNumberFormat="1" applyFont="1" applyFill="1" applyBorder="1" applyAlignment="1">
      <alignment horizontal="center" vertical="center"/>
    </xf>
    <xf numFmtId="176" fontId="11" fillId="24" borderId="47" xfId="0" applyNumberFormat="1" applyFont="1" applyFill="1" applyBorder="1" applyAlignment="1">
      <alignment horizontal="center" vertical="center"/>
    </xf>
    <xf numFmtId="176" fontId="11" fillId="24" borderId="65" xfId="0" applyNumberFormat="1" applyFont="1" applyFill="1" applyBorder="1" applyAlignment="1">
      <alignment horizontal="center" vertical="center"/>
    </xf>
    <xf numFmtId="4" fontId="11" fillId="24" borderId="65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horizontal="left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78" fontId="9" fillId="24" borderId="45" xfId="0" applyNumberFormat="1" applyFont="1" applyFill="1" applyBorder="1" applyAlignment="1">
      <alignment horizontal="center" vertical="center"/>
    </xf>
    <xf numFmtId="179" fontId="6" fillId="24" borderId="50" xfId="0" applyNumberFormat="1" applyFont="1" applyFill="1" applyBorder="1" applyAlignment="1">
      <alignment horizontal="center" vertical="center"/>
    </xf>
    <xf numFmtId="179" fontId="6" fillId="24" borderId="44" xfId="0" applyNumberFormat="1" applyFont="1" applyFill="1" applyBorder="1" applyAlignment="1">
      <alignment horizontal="center" vertical="center"/>
    </xf>
    <xf numFmtId="179" fontId="12" fillId="24" borderId="50" xfId="0" applyNumberFormat="1" applyFont="1" applyFill="1" applyBorder="1" applyAlignment="1">
      <alignment horizontal="center" vertical="center"/>
    </xf>
    <xf numFmtId="179" fontId="12" fillId="24" borderId="44" xfId="0" applyNumberFormat="1" applyFont="1" applyFill="1" applyBorder="1" applyAlignment="1">
      <alignment horizontal="center" vertical="center"/>
    </xf>
    <xf numFmtId="179" fontId="9" fillId="24" borderId="45" xfId="0" applyNumberFormat="1" applyFont="1" applyFill="1" applyBorder="1" applyAlignment="1">
      <alignment horizontal="center" vertical="center"/>
    </xf>
    <xf numFmtId="179" fontId="6" fillId="24" borderId="51" xfId="0" applyNumberFormat="1" applyFont="1" applyFill="1" applyBorder="1" applyAlignment="1">
      <alignment horizontal="center" vertical="center"/>
    </xf>
    <xf numFmtId="0" fontId="30" fillId="0" borderId="12" xfId="55" applyFont="1" applyFill="1" applyBorder="1" applyAlignment="1">
      <alignment horizontal="left" vertical="center" wrapText="1"/>
      <protection/>
    </xf>
    <xf numFmtId="0" fontId="30" fillId="0" borderId="10" xfId="53" applyNumberFormat="1" applyFont="1" applyFill="1" applyBorder="1" applyAlignment="1" applyProtection="1">
      <alignment horizontal="left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30" fillId="0" borderId="13" xfId="55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30" fillId="0" borderId="68" xfId="55" applyFont="1" applyFill="1" applyBorder="1" applyAlignment="1">
      <alignment vertical="center" wrapText="1"/>
      <protection/>
    </xf>
    <xf numFmtId="0" fontId="30" fillId="0" borderId="20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vertical="center" wrapText="1"/>
    </xf>
    <xf numFmtId="0" fontId="30" fillId="0" borderId="19" xfId="0" applyFont="1" applyFill="1" applyBorder="1" applyAlignment="1">
      <alignment horizontal="left" vertical="center" wrapText="1"/>
    </xf>
    <xf numFmtId="0" fontId="30" fillId="0" borderId="10" xfId="55" applyFont="1" applyFill="1" applyBorder="1" applyAlignment="1">
      <alignment vertical="center" wrapText="1"/>
      <protection/>
    </xf>
    <xf numFmtId="176" fontId="5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/>
    </xf>
    <xf numFmtId="179" fontId="9" fillId="0" borderId="22" xfId="0" applyNumberFormat="1" applyFont="1" applyFill="1" applyBorder="1" applyAlignment="1">
      <alignment horizontal="center" vertical="center"/>
    </xf>
    <xf numFmtId="179" fontId="6" fillId="24" borderId="23" xfId="0" applyNumberFormat="1" applyFont="1" applyFill="1" applyBorder="1" applyAlignment="1">
      <alignment horizontal="center" vertical="center"/>
    </xf>
    <xf numFmtId="179" fontId="9" fillId="0" borderId="48" xfId="0" applyNumberFormat="1" applyFont="1" applyFill="1" applyBorder="1" applyAlignment="1">
      <alignment horizontal="center" vertical="center"/>
    </xf>
    <xf numFmtId="179" fontId="6" fillId="24" borderId="41" xfId="0" applyNumberFormat="1" applyFont="1" applyFill="1" applyBorder="1" applyAlignment="1">
      <alignment horizontal="center" vertical="center"/>
    </xf>
    <xf numFmtId="4" fontId="6" fillId="24" borderId="36" xfId="0" applyNumberFormat="1" applyFont="1" applyFill="1" applyBorder="1" applyAlignment="1">
      <alignment horizontal="center" vertical="center"/>
    </xf>
    <xf numFmtId="183" fontId="9" fillId="24" borderId="19" xfId="0" applyNumberFormat="1" applyFont="1" applyFill="1" applyBorder="1" applyAlignment="1">
      <alignment horizontal="center" vertical="center"/>
    </xf>
    <xf numFmtId="4" fontId="6" fillId="24" borderId="18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7" fillId="0" borderId="14" xfId="55" applyFont="1" applyFill="1" applyBorder="1" applyAlignment="1">
      <alignment vertical="center" wrapText="1"/>
      <protection/>
    </xf>
    <xf numFmtId="0" fontId="7" fillId="0" borderId="33" xfId="55" applyFont="1" applyFill="1" applyBorder="1" applyAlignment="1">
      <alignment vertical="center" wrapText="1"/>
      <protection/>
    </xf>
    <xf numFmtId="0" fontId="7" fillId="0" borderId="14" xfId="55" applyFont="1" applyFill="1" applyBorder="1" applyAlignment="1">
      <alignment horizontal="left" vertical="center" wrapText="1"/>
      <protection/>
    </xf>
    <xf numFmtId="0" fontId="7" fillId="0" borderId="25" xfId="55" applyFont="1" applyFill="1" applyBorder="1" applyAlignment="1">
      <alignment vertical="center" wrapText="1"/>
      <protection/>
    </xf>
    <xf numFmtId="0" fontId="30" fillId="0" borderId="13" xfId="54" applyFont="1" applyFill="1" applyBorder="1" applyAlignment="1">
      <alignment horizontal="left" vertical="center" wrapText="1"/>
      <protection/>
    </xf>
    <xf numFmtId="0" fontId="7" fillId="0" borderId="14" xfId="54" applyFont="1" applyFill="1" applyBorder="1" applyAlignment="1">
      <alignment horizontal="left" vertical="center" wrapText="1"/>
      <protection/>
    </xf>
    <xf numFmtId="0" fontId="7" fillId="0" borderId="14" xfId="53" applyNumberFormat="1" applyFont="1" applyFill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justify" wrapText="1"/>
    </xf>
    <xf numFmtId="2" fontId="7" fillId="0" borderId="60" xfId="0" applyNumberFormat="1" applyFont="1" applyFill="1" applyBorder="1" applyAlignment="1">
      <alignment vertical="center" wrapText="1"/>
    </xf>
    <xf numFmtId="0" fontId="7" fillId="0" borderId="60" xfId="0" applyFont="1" applyFill="1" applyBorder="1" applyAlignment="1">
      <alignment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30" fillId="0" borderId="31" xfId="0" applyFont="1" applyFill="1" applyBorder="1" applyAlignment="1">
      <alignment horizontal="left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37" xfId="0" applyNumberFormat="1" applyFont="1" applyFill="1" applyBorder="1" applyAlignment="1">
      <alignment horizontal="center" vertical="center"/>
    </xf>
    <xf numFmtId="183" fontId="6" fillId="0" borderId="19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183" fontId="6" fillId="0" borderId="45" xfId="0" applyNumberFormat="1" applyFont="1" applyFill="1" applyBorder="1" applyAlignment="1">
      <alignment horizontal="center" vertical="center"/>
    </xf>
    <xf numFmtId="179" fontId="6" fillId="0" borderId="50" xfId="0" applyNumberFormat="1" applyFont="1" applyFill="1" applyBorder="1" applyAlignment="1">
      <alignment horizontal="center" vertical="center"/>
    </xf>
    <xf numFmtId="179" fontId="6" fillId="0" borderId="44" xfId="0" applyNumberFormat="1" applyFont="1" applyFill="1" applyBorder="1" applyAlignment="1">
      <alignment horizontal="center" vertical="center"/>
    </xf>
    <xf numFmtId="178" fontId="9" fillId="0" borderId="45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179" fontId="6" fillId="0" borderId="27" xfId="0" applyNumberFormat="1" applyFont="1" applyFill="1" applyBorder="1" applyAlignment="1">
      <alignment horizontal="center" vertical="center" wrapText="1"/>
    </xf>
    <xf numFmtId="179" fontId="6" fillId="0" borderId="18" xfId="0" applyNumberFormat="1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179" fontId="6" fillId="0" borderId="37" xfId="0" applyNumberFormat="1" applyFont="1" applyFill="1" applyBorder="1" applyAlignment="1">
      <alignment horizontal="center" vertical="center" wrapText="1"/>
    </xf>
    <xf numFmtId="176" fontId="6" fillId="0" borderId="54" xfId="0" applyNumberFormat="1" applyFont="1" applyFill="1" applyBorder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64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0" fontId="36" fillId="0" borderId="0" xfId="0" applyFont="1" applyFill="1" applyBorder="1" applyAlignment="1">
      <alignment/>
    </xf>
    <xf numFmtId="0" fontId="6" fillId="0" borderId="32" xfId="55" applyFont="1" applyFill="1" applyBorder="1" applyAlignment="1">
      <alignment vertical="center" wrapText="1"/>
      <protection/>
    </xf>
    <xf numFmtId="0" fontId="37" fillId="0" borderId="0" xfId="0" applyFont="1" applyFill="1" applyBorder="1" applyAlignment="1">
      <alignment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176" fontId="6" fillId="0" borderId="45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0" fontId="6" fillId="0" borderId="68" xfId="55" applyFont="1" applyFill="1" applyBorder="1" applyAlignment="1">
      <alignment vertical="center" wrapText="1"/>
      <protection/>
    </xf>
    <xf numFmtId="176" fontId="6" fillId="0" borderId="75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 wrapText="1"/>
    </xf>
    <xf numFmtId="176" fontId="6" fillId="0" borderId="68" xfId="0" applyNumberFormat="1" applyFont="1" applyFill="1" applyBorder="1" applyAlignment="1">
      <alignment horizontal="center" vertical="center" wrapText="1"/>
    </xf>
    <xf numFmtId="176" fontId="6" fillId="0" borderId="53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0" fontId="6" fillId="0" borderId="13" xfId="54" applyFont="1" applyFill="1" applyBorder="1" applyAlignment="1">
      <alignment horizontal="center" vertical="center"/>
      <protection/>
    </xf>
    <xf numFmtId="176" fontId="6" fillId="0" borderId="69" xfId="0" applyNumberFormat="1" applyFont="1" applyFill="1" applyBorder="1" applyAlignment="1">
      <alignment horizontal="center" vertical="center" wrapText="1"/>
    </xf>
    <xf numFmtId="4" fontId="9" fillId="0" borderId="69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vertical="center" wrapText="1"/>
      <protection/>
    </xf>
    <xf numFmtId="176" fontId="6" fillId="0" borderId="44" xfId="0" applyNumberFormat="1" applyFont="1" applyFill="1" applyBorder="1" applyAlignment="1">
      <alignment horizontal="center" vertical="center" wrapText="1"/>
    </xf>
    <xf numFmtId="176" fontId="6" fillId="0" borderId="58" xfId="0" applyNumberFormat="1" applyFont="1" applyFill="1" applyBorder="1" applyAlignment="1">
      <alignment horizontal="center" vertical="center" wrapText="1"/>
    </xf>
    <xf numFmtId="176" fontId="6" fillId="0" borderId="56" xfId="0" applyNumberFormat="1" applyFont="1" applyFill="1" applyBorder="1" applyAlignment="1">
      <alignment horizontal="center" vertical="center" wrapText="1"/>
    </xf>
    <xf numFmtId="176" fontId="6" fillId="0" borderId="57" xfId="0" applyNumberFormat="1" applyFont="1" applyFill="1" applyBorder="1" applyAlignment="1">
      <alignment horizontal="center" vertical="center" wrapText="1"/>
    </xf>
    <xf numFmtId="4" fontId="6" fillId="0" borderId="51" xfId="0" applyNumberFormat="1" applyFont="1" applyFill="1" applyBorder="1" applyAlignment="1">
      <alignment horizontal="center" vertical="center" wrapText="1"/>
    </xf>
    <xf numFmtId="176" fontId="6" fillId="0" borderId="45" xfId="0" applyNumberFormat="1" applyFont="1" applyFill="1" applyBorder="1" applyAlignment="1">
      <alignment horizontal="center" vertical="center"/>
    </xf>
    <xf numFmtId="183" fontId="12" fillId="0" borderId="19" xfId="0" applyNumberFormat="1" applyFont="1" applyFill="1" applyBorder="1" applyAlignment="1">
      <alignment horizontal="center" vertical="center"/>
    </xf>
    <xf numFmtId="183" fontId="12" fillId="0" borderId="45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left" vertical="center" wrapText="1"/>
    </xf>
    <xf numFmtId="176" fontId="6" fillId="0" borderId="67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49" fontId="6" fillId="0" borderId="46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176" fontId="6" fillId="0" borderId="34" xfId="0" applyNumberFormat="1" applyFont="1" applyFill="1" applyBorder="1" applyAlignment="1">
      <alignment horizontal="center" vertical="center"/>
    </xf>
    <xf numFmtId="176" fontId="6" fillId="0" borderId="73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11" fillId="0" borderId="37" xfId="0" applyNumberFormat="1" applyFont="1" applyFill="1" applyBorder="1" applyAlignment="1">
      <alignment horizontal="center" vertical="center" wrapText="1"/>
    </xf>
    <xf numFmtId="176" fontId="11" fillId="0" borderId="38" xfId="0" applyNumberFormat="1" applyFont="1" applyFill="1" applyBorder="1" applyAlignment="1">
      <alignment horizontal="center" vertical="center"/>
    </xf>
    <xf numFmtId="176" fontId="11" fillId="0" borderId="19" xfId="0" applyNumberFormat="1" applyFont="1" applyFill="1" applyBorder="1" applyAlignment="1">
      <alignment horizontal="center" vertical="center"/>
    </xf>
    <xf numFmtId="183" fontId="11" fillId="0" borderId="19" xfId="0" applyNumberFormat="1" applyFont="1" applyFill="1" applyBorder="1" applyAlignment="1">
      <alignment horizontal="center" vertical="center"/>
    </xf>
    <xf numFmtId="4" fontId="11" fillId="0" borderId="38" xfId="0" applyNumberFormat="1" applyFont="1" applyFill="1" applyBorder="1" applyAlignment="1">
      <alignment horizontal="center" vertical="center"/>
    </xf>
    <xf numFmtId="183" fontId="11" fillId="0" borderId="45" xfId="0" applyNumberFormat="1" applyFont="1" applyFill="1" applyBorder="1" applyAlignment="1">
      <alignment horizontal="center" vertical="center"/>
    </xf>
    <xf numFmtId="176" fontId="6" fillId="0" borderId="32" xfId="0" applyNumberFormat="1" applyFont="1" applyFill="1" applyBorder="1" applyAlignment="1">
      <alignment horizontal="center" vertical="center"/>
    </xf>
    <xf numFmtId="176" fontId="6" fillId="0" borderId="4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/>
    </xf>
    <xf numFmtId="0" fontId="36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37" fillId="25" borderId="0" xfId="0" applyFont="1" applyFill="1" applyBorder="1" applyAlignment="1">
      <alignment/>
    </xf>
    <xf numFmtId="183" fontId="6" fillId="0" borderId="19" xfId="0" applyNumberFormat="1" applyFont="1" applyFill="1" applyBorder="1" applyAlignment="1">
      <alignment horizontal="center" vertical="center"/>
    </xf>
    <xf numFmtId="183" fontId="6" fillId="24" borderId="19" xfId="0" applyNumberFormat="1" applyFont="1" applyFill="1" applyBorder="1" applyAlignment="1">
      <alignment horizontal="center" vertical="center"/>
    </xf>
    <xf numFmtId="0" fontId="6" fillId="17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55" applyFont="1" applyFill="1" applyBorder="1" applyAlignment="1">
      <alignment vertical="center" wrapText="1"/>
      <protection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8" xfId="0" applyNumberFormat="1" applyFont="1" applyFill="1" applyBorder="1" applyAlignment="1">
      <alignment horizontal="center" vertical="center" wrapText="1"/>
    </xf>
    <xf numFmtId="176" fontId="6" fillId="0" borderId="18" xfId="54" applyNumberFormat="1" applyFont="1" applyFill="1" applyBorder="1" applyAlignment="1">
      <alignment horizontal="center" vertical="center"/>
      <protection/>
    </xf>
    <xf numFmtId="176" fontId="6" fillId="0" borderId="19" xfId="0" applyNumberFormat="1" applyFont="1" applyFill="1" applyBorder="1" applyAlignment="1">
      <alignment horizontal="center" vertical="center" wrapText="1"/>
    </xf>
    <xf numFmtId="176" fontId="6" fillId="0" borderId="38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>
      <alignment horizontal="center" vertical="center" wrapText="1"/>
    </xf>
    <xf numFmtId="183" fontId="6" fillId="0" borderId="4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vertical="center" wrapText="1"/>
    </xf>
    <xf numFmtId="179" fontId="6" fillId="0" borderId="27" xfId="0" applyNumberFormat="1" applyFont="1" applyFill="1" applyBorder="1" applyAlignment="1">
      <alignment horizontal="center" vertical="center" wrapText="1"/>
    </xf>
    <xf numFmtId="179" fontId="6" fillId="0" borderId="44" xfId="0" applyNumberFormat="1" applyFont="1" applyFill="1" applyBorder="1" applyAlignment="1">
      <alignment horizontal="center" vertical="center"/>
    </xf>
    <xf numFmtId="178" fontId="6" fillId="0" borderId="45" xfId="0" applyNumberFormat="1" applyFont="1" applyFill="1" applyBorder="1" applyAlignment="1">
      <alignment horizontal="center" vertical="center"/>
    </xf>
    <xf numFmtId="179" fontId="6" fillId="0" borderId="42" xfId="0" applyNumberFormat="1" applyFont="1" applyFill="1" applyBorder="1" applyAlignment="1">
      <alignment horizontal="center" vertical="center" wrapText="1"/>
    </xf>
    <xf numFmtId="176" fontId="6" fillId="0" borderId="51" xfId="0" applyNumberFormat="1" applyFont="1" applyFill="1" applyBorder="1" applyAlignment="1">
      <alignment horizontal="center" vertical="center"/>
    </xf>
    <xf numFmtId="4" fontId="6" fillId="0" borderId="51" xfId="0" applyNumberFormat="1" applyFont="1" applyFill="1" applyBorder="1" applyAlignment="1">
      <alignment horizontal="center" vertical="center"/>
    </xf>
    <xf numFmtId="176" fontId="12" fillId="0" borderId="73" xfId="0" applyNumberFormat="1" applyFont="1" applyFill="1" applyBorder="1" applyAlignment="1">
      <alignment horizontal="center" vertical="center"/>
    </xf>
    <xf numFmtId="176" fontId="12" fillId="0" borderId="28" xfId="0" applyNumberFormat="1" applyFont="1" applyFill="1" applyBorder="1" applyAlignment="1">
      <alignment horizontal="center" vertical="center"/>
    </xf>
    <xf numFmtId="176" fontId="9" fillId="0" borderId="47" xfId="0" applyNumberFormat="1" applyFont="1" applyFill="1" applyBorder="1" applyAlignment="1">
      <alignment horizontal="center" vertical="center"/>
    </xf>
    <xf numFmtId="176" fontId="12" fillId="0" borderId="52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4" fontId="6" fillId="0" borderId="65" xfId="0" applyNumberFormat="1" applyFont="1" applyFill="1" applyBorder="1" applyAlignment="1">
      <alignment horizontal="center" vertical="center"/>
    </xf>
    <xf numFmtId="49" fontId="6" fillId="0" borderId="79" xfId="0" applyNumberFormat="1" applyFont="1" applyFill="1" applyBorder="1" applyAlignment="1">
      <alignment horizontal="center" vertical="center"/>
    </xf>
    <xf numFmtId="176" fontId="6" fillId="0" borderId="43" xfId="0" applyNumberFormat="1" applyFont="1" applyFill="1" applyBorder="1" applyAlignment="1">
      <alignment horizontal="center" vertical="center"/>
    </xf>
    <xf numFmtId="4" fontId="6" fillId="0" borderId="64" xfId="0" applyNumberFormat="1" applyFont="1" applyFill="1" applyBorder="1" applyAlignment="1">
      <alignment horizontal="center" vertical="center"/>
    </xf>
    <xf numFmtId="183" fontId="9" fillId="0" borderId="23" xfId="0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wrapText="1"/>
    </xf>
    <xf numFmtId="176" fontId="6" fillId="0" borderId="18" xfId="0" applyNumberFormat="1" applyFont="1" applyFill="1" applyBorder="1" applyAlignment="1">
      <alignment horizontal="center" vertical="center"/>
    </xf>
    <xf numFmtId="176" fontId="11" fillId="0" borderId="18" xfId="0" applyNumberFormat="1" applyFont="1" applyFill="1" applyBorder="1" applyAlignment="1">
      <alignment horizontal="center" vertical="center"/>
    </xf>
    <xf numFmtId="4" fontId="6" fillId="0" borderId="38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left" vertical="center" wrapText="1"/>
    </xf>
    <xf numFmtId="176" fontId="6" fillId="0" borderId="38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76" fontId="6" fillId="0" borderId="49" xfId="0" applyNumberFormat="1" applyFont="1" applyFill="1" applyBorder="1" applyAlignment="1">
      <alignment horizontal="center" vertical="center" wrapText="1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40" xfId="0" applyNumberFormat="1" applyFont="1" applyFill="1" applyBorder="1" applyAlignment="1">
      <alignment horizontal="center" vertical="center"/>
    </xf>
    <xf numFmtId="176" fontId="6" fillId="0" borderId="53" xfId="0" applyNumberFormat="1" applyFont="1" applyFill="1" applyBorder="1" applyAlignment="1">
      <alignment horizontal="center" vertical="center"/>
    </xf>
    <xf numFmtId="4" fontId="6" fillId="0" borderId="53" xfId="0" applyNumberFormat="1" applyFont="1" applyFill="1" applyBorder="1" applyAlignment="1">
      <alignment horizontal="center" vertical="center"/>
    </xf>
    <xf numFmtId="183" fontId="6" fillId="0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76" fontId="6" fillId="0" borderId="37" xfId="54" applyNumberFormat="1" applyFont="1" applyFill="1" applyBorder="1" applyAlignment="1">
      <alignment horizontal="center" vertical="center" wrapText="1"/>
      <protection/>
    </xf>
    <xf numFmtId="176" fontId="6" fillId="0" borderId="18" xfId="54" applyNumberFormat="1" applyFont="1" applyFill="1" applyBorder="1" applyAlignment="1">
      <alignment horizontal="center" vertical="center" wrapText="1"/>
      <protection/>
    </xf>
    <xf numFmtId="176" fontId="6" fillId="0" borderId="19" xfId="54" applyNumberFormat="1" applyFont="1" applyFill="1" applyBorder="1" applyAlignment="1">
      <alignment horizontal="center" vertical="center" wrapText="1"/>
      <protection/>
    </xf>
    <xf numFmtId="176" fontId="6" fillId="0" borderId="38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176" fontId="6" fillId="0" borderId="19" xfId="54" applyNumberFormat="1" applyFont="1" applyFill="1" applyBorder="1" applyAlignment="1">
      <alignment horizontal="center" vertical="center" wrapText="1"/>
      <protection/>
    </xf>
    <xf numFmtId="176" fontId="6" fillId="0" borderId="38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12" xfId="53" applyNumberFormat="1" applyFont="1" applyFill="1" applyBorder="1" applyAlignment="1" applyProtection="1">
      <alignment horizontal="left" vertical="center" wrapText="1"/>
      <protection/>
    </xf>
    <xf numFmtId="176" fontId="6" fillId="0" borderId="39" xfId="54" applyNumberFormat="1" applyFont="1" applyFill="1" applyBorder="1" applyAlignment="1">
      <alignment horizontal="center" vertical="center" wrapText="1"/>
      <protection/>
    </xf>
    <xf numFmtId="176" fontId="6" fillId="0" borderId="36" xfId="54" applyNumberFormat="1" applyFont="1" applyFill="1" applyBorder="1" applyAlignment="1">
      <alignment horizontal="center" vertical="center" wrapText="1"/>
      <protection/>
    </xf>
    <xf numFmtId="176" fontId="6" fillId="0" borderId="34" xfId="54" applyNumberFormat="1" applyFont="1" applyFill="1" applyBorder="1" applyAlignment="1">
      <alignment horizontal="center" vertical="center" wrapText="1"/>
      <protection/>
    </xf>
    <xf numFmtId="4" fontId="6" fillId="0" borderId="3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center" wrapText="1"/>
    </xf>
    <xf numFmtId="176" fontId="6" fillId="0" borderId="45" xfId="0" applyNumberFormat="1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left" vertical="justify" wrapText="1"/>
    </xf>
    <xf numFmtId="0" fontId="6" fillId="0" borderId="61" xfId="0" applyNumberFormat="1" applyFont="1" applyFill="1" applyBorder="1" applyAlignment="1">
      <alignment horizontal="left" vertical="center" wrapText="1"/>
    </xf>
    <xf numFmtId="176" fontId="11" fillId="0" borderId="49" xfId="0" applyNumberFormat="1" applyFont="1" applyFill="1" applyBorder="1" applyAlignment="1">
      <alignment horizontal="center" vertical="center"/>
    </xf>
    <xf numFmtId="176" fontId="11" fillId="0" borderId="53" xfId="0" applyNumberFormat="1" applyFont="1" applyFill="1" applyBorder="1" applyAlignment="1">
      <alignment horizontal="center" vertical="center"/>
    </xf>
    <xf numFmtId="183" fontId="9" fillId="0" borderId="67" xfId="0" applyNumberFormat="1" applyFont="1" applyFill="1" applyBorder="1" applyAlignment="1">
      <alignment horizontal="center" vertical="center"/>
    </xf>
    <xf numFmtId="4" fontId="6" fillId="0" borderId="57" xfId="0" applyNumberFormat="1" applyFont="1" applyFill="1" applyBorder="1" applyAlignment="1">
      <alignment horizontal="center" vertical="center"/>
    </xf>
    <xf numFmtId="176" fontId="6" fillId="0" borderId="49" xfId="0" applyNumberFormat="1" applyFont="1" applyFill="1" applyBorder="1" applyAlignment="1">
      <alignment horizontal="center" vertical="center"/>
    </xf>
    <xf numFmtId="183" fontId="6" fillId="0" borderId="40" xfId="0" applyNumberFormat="1" applyFont="1" applyFill="1" applyBorder="1" applyAlignment="1">
      <alignment horizontal="center" vertical="center"/>
    </xf>
    <xf numFmtId="176" fontId="6" fillId="0" borderId="54" xfId="0" applyNumberFormat="1" applyFont="1" applyFill="1" applyBorder="1" applyAlignment="1">
      <alignment horizontal="center" vertical="center"/>
    </xf>
    <xf numFmtId="183" fontId="6" fillId="0" borderId="67" xfId="0" applyNumberFormat="1" applyFont="1" applyFill="1" applyBorder="1" applyAlignment="1">
      <alignment horizontal="center" vertical="center"/>
    </xf>
    <xf numFmtId="183" fontId="9" fillId="0" borderId="40" xfId="0" applyNumberFormat="1" applyFont="1" applyFill="1" applyBorder="1" applyAlignment="1">
      <alignment horizontal="center" vertical="center"/>
    </xf>
    <xf numFmtId="176" fontId="9" fillId="0" borderId="67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left" vertical="center" wrapText="1"/>
    </xf>
    <xf numFmtId="2" fontId="31" fillId="0" borderId="10" xfId="0" applyNumberFormat="1" applyFont="1" applyBorder="1" applyAlignment="1">
      <alignment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176" fontId="6" fillId="0" borderId="37" xfId="0" applyNumberFormat="1" applyFont="1" applyFill="1" applyBorder="1" applyAlignment="1">
      <alignment horizontal="center" vertical="center"/>
    </xf>
    <xf numFmtId="0" fontId="7" fillId="24" borderId="25" xfId="54" applyFont="1" applyFill="1" applyBorder="1" applyAlignment="1">
      <alignment horizontal="center" vertical="center"/>
      <protection/>
    </xf>
    <xf numFmtId="0" fontId="7" fillId="0" borderId="59" xfId="55" applyFont="1" applyFill="1" applyBorder="1" applyAlignment="1">
      <alignment vertical="center" wrapText="1"/>
      <protection/>
    </xf>
    <xf numFmtId="176" fontId="9" fillId="0" borderId="63" xfId="0" applyNumberFormat="1" applyFont="1" applyFill="1" applyBorder="1" applyAlignment="1">
      <alignment horizontal="center" vertical="center" wrapText="1"/>
    </xf>
    <xf numFmtId="176" fontId="9" fillId="24" borderId="59" xfId="0" applyNumberFormat="1" applyFont="1" applyFill="1" applyBorder="1" applyAlignment="1">
      <alignment horizontal="center" vertical="center" wrapText="1"/>
    </xf>
    <xf numFmtId="176" fontId="9" fillId="24" borderId="55" xfId="0" applyNumberFormat="1" applyFont="1" applyFill="1" applyBorder="1" applyAlignment="1">
      <alignment horizontal="center" vertical="center" wrapText="1"/>
    </xf>
    <xf numFmtId="4" fontId="9" fillId="24" borderId="55" xfId="0" applyNumberFormat="1" applyFont="1" applyFill="1" applyBorder="1" applyAlignment="1">
      <alignment horizontal="center" vertical="center" wrapText="1"/>
    </xf>
    <xf numFmtId="49" fontId="7" fillId="0" borderId="25" xfId="54" applyNumberFormat="1" applyFont="1" applyBorder="1" applyAlignment="1">
      <alignment horizontal="center" vertical="center" wrapText="1"/>
      <protection/>
    </xf>
    <xf numFmtId="0" fontId="7" fillId="0" borderId="25" xfId="55" applyFont="1" applyFill="1" applyBorder="1" applyAlignment="1">
      <alignment horizontal="left" vertical="center" wrapText="1"/>
      <protection/>
    </xf>
    <xf numFmtId="176" fontId="9" fillId="0" borderId="58" xfId="54" applyNumberFormat="1" applyFont="1" applyFill="1" applyBorder="1" applyAlignment="1">
      <alignment horizontal="center" vertical="center" wrapText="1"/>
      <protection/>
    </xf>
    <xf numFmtId="176" fontId="9" fillId="24" borderId="56" xfId="54" applyNumberFormat="1" applyFont="1" applyFill="1" applyBorder="1" applyAlignment="1">
      <alignment horizontal="center" vertical="center" wrapText="1"/>
      <protection/>
    </xf>
    <xf numFmtId="176" fontId="9" fillId="24" borderId="67" xfId="54" applyNumberFormat="1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left" vertical="center" wrapText="1"/>
      <protection/>
    </xf>
    <xf numFmtId="0" fontId="7" fillId="0" borderId="55" xfId="0" applyFont="1" applyFill="1" applyBorder="1" applyAlignment="1">
      <alignment vertical="center" wrapText="1"/>
    </xf>
    <xf numFmtId="176" fontId="9" fillId="24" borderId="6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vertical="center" wrapText="1"/>
    </xf>
    <xf numFmtId="176" fontId="6" fillId="24" borderId="67" xfId="0" applyNumberFormat="1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80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176" fontId="6" fillId="0" borderId="42" xfId="0" applyNumberFormat="1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49" fontId="9" fillId="0" borderId="81" xfId="0" applyNumberFormat="1" applyFont="1" applyFill="1" applyBorder="1" applyAlignment="1">
      <alignment horizontal="center" vertical="center"/>
    </xf>
    <xf numFmtId="49" fontId="9" fillId="0" borderId="6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right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404"/>
  <sheetViews>
    <sheetView tabSelected="1" zoomScaleSheetLayoutView="100" zoomScalePageLayoutView="0" workbookViewId="0" topLeftCell="A1">
      <selection activeCell="O405" sqref="O405"/>
    </sheetView>
  </sheetViews>
  <sheetFormatPr defaultColWidth="9.00390625" defaultRowHeight="12.75"/>
  <cols>
    <col min="1" max="1" width="3.625" style="3" customWidth="1"/>
    <col min="2" max="2" width="25.875" style="3" customWidth="1"/>
    <col min="3" max="3" width="9.25390625" style="32" customWidth="1"/>
    <col min="4" max="4" width="8.375" style="3" customWidth="1"/>
    <col min="5" max="5" width="9.00390625" style="3" customWidth="1"/>
    <col min="6" max="6" width="10.75390625" style="3" customWidth="1"/>
    <col min="7" max="7" width="7.625" style="3" customWidth="1"/>
    <col min="8" max="8" width="9.375" style="3" customWidth="1"/>
    <col min="9" max="9" width="8.125" style="3" customWidth="1"/>
    <col min="10" max="10" width="8.625" style="3" customWidth="1"/>
    <col min="11" max="11" width="9.375" style="3" customWidth="1"/>
    <col min="12" max="12" width="6.375" style="3" customWidth="1"/>
    <col min="13" max="13" width="6.875" style="3" customWidth="1"/>
    <col min="14" max="14" width="9.25390625" style="3" customWidth="1"/>
    <col min="15" max="15" width="8.125" style="3" customWidth="1"/>
    <col min="16" max="16" width="7.875" style="3" customWidth="1"/>
    <col min="17" max="17" width="9.375" style="3" customWidth="1"/>
    <col min="18" max="18" width="7.00390625" style="3" customWidth="1"/>
    <col min="19" max="19" width="6.625" style="3" customWidth="1"/>
    <col min="20" max="16384" width="9.125" style="3" customWidth="1"/>
  </cols>
  <sheetData>
    <row r="1" spans="1:19" ht="55.5" customHeight="1" thickBot="1">
      <c r="A1" s="723" t="s">
        <v>145</v>
      </c>
      <c r="B1" s="723"/>
      <c r="C1" s="723"/>
      <c r="D1" s="723"/>
      <c r="E1" s="723"/>
      <c r="F1" s="723"/>
      <c r="G1" s="723"/>
      <c r="H1" s="723"/>
      <c r="I1" s="723"/>
      <c r="J1" s="723"/>
      <c r="K1" s="723"/>
      <c r="L1" s="723"/>
      <c r="M1" s="723"/>
      <c r="N1" s="724"/>
      <c r="O1" s="724"/>
      <c r="P1" s="724"/>
      <c r="Q1" s="724"/>
      <c r="R1" s="724"/>
      <c r="S1" s="268"/>
    </row>
    <row r="2" spans="1:19" ht="27" customHeight="1">
      <c r="A2" s="725" t="s">
        <v>224</v>
      </c>
      <c r="B2" s="728" t="s">
        <v>374</v>
      </c>
      <c r="C2" s="731" t="s">
        <v>133</v>
      </c>
      <c r="D2" s="732"/>
      <c r="E2" s="732"/>
      <c r="F2" s="732"/>
      <c r="G2" s="733"/>
      <c r="H2" s="728" t="s">
        <v>25</v>
      </c>
      <c r="I2" s="740"/>
      <c r="J2" s="740"/>
      <c r="K2" s="740"/>
      <c r="L2" s="740"/>
      <c r="M2" s="741"/>
      <c r="N2" s="731" t="s">
        <v>26</v>
      </c>
      <c r="O2" s="732"/>
      <c r="P2" s="732"/>
      <c r="Q2" s="732"/>
      <c r="R2" s="732"/>
      <c r="S2" s="733"/>
    </row>
    <row r="3" spans="1:19" ht="17.25" customHeight="1">
      <c r="A3" s="726"/>
      <c r="B3" s="729"/>
      <c r="C3" s="736" t="s">
        <v>41</v>
      </c>
      <c r="D3" s="738" t="s">
        <v>42</v>
      </c>
      <c r="E3" s="738"/>
      <c r="F3" s="738"/>
      <c r="G3" s="739"/>
      <c r="H3" s="734" t="s">
        <v>41</v>
      </c>
      <c r="I3" s="722" t="s">
        <v>42</v>
      </c>
      <c r="J3" s="742"/>
      <c r="K3" s="742"/>
      <c r="L3" s="742"/>
      <c r="M3" s="743" t="s">
        <v>375</v>
      </c>
      <c r="N3" s="734" t="s">
        <v>41</v>
      </c>
      <c r="O3" s="722" t="s">
        <v>42</v>
      </c>
      <c r="P3" s="742"/>
      <c r="Q3" s="742"/>
      <c r="R3" s="742"/>
      <c r="S3" s="743" t="s">
        <v>375</v>
      </c>
    </row>
    <row r="4" spans="1:19" ht="90.75" customHeight="1" thickBot="1">
      <c r="A4" s="727"/>
      <c r="B4" s="730"/>
      <c r="C4" s="737"/>
      <c r="D4" s="298" t="s">
        <v>137</v>
      </c>
      <c r="E4" s="298" t="s">
        <v>136</v>
      </c>
      <c r="F4" s="298" t="s">
        <v>134</v>
      </c>
      <c r="G4" s="299" t="s">
        <v>54</v>
      </c>
      <c r="H4" s="735"/>
      <c r="I4" s="39" t="s">
        <v>135</v>
      </c>
      <c r="J4" s="39" t="s">
        <v>138</v>
      </c>
      <c r="K4" s="39" t="s">
        <v>134</v>
      </c>
      <c r="L4" s="273" t="s">
        <v>54</v>
      </c>
      <c r="M4" s="744"/>
      <c r="N4" s="735"/>
      <c r="O4" s="39" t="s">
        <v>135</v>
      </c>
      <c r="P4" s="39" t="s">
        <v>136</v>
      </c>
      <c r="Q4" s="39" t="s">
        <v>134</v>
      </c>
      <c r="R4" s="273" t="s">
        <v>54</v>
      </c>
      <c r="S4" s="744"/>
    </row>
    <row r="5" spans="1:19" ht="13.5" customHeight="1" thickBot="1">
      <c r="A5" s="301">
        <v>1</v>
      </c>
      <c r="B5" s="302">
        <v>2</v>
      </c>
      <c r="C5" s="303">
        <v>3</v>
      </c>
      <c r="D5" s="304">
        <v>4</v>
      </c>
      <c r="E5" s="304">
        <v>5</v>
      </c>
      <c r="F5" s="305">
        <v>6</v>
      </c>
      <c r="G5" s="306">
        <v>7</v>
      </c>
      <c r="H5" s="302">
        <v>8</v>
      </c>
      <c r="I5" s="304">
        <v>9</v>
      </c>
      <c r="J5" s="304">
        <v>10</v>
      </c>
      <c r="K5" s="305">
        <v>11</v>
      </c>
      <c r="L5" s="304">
        <v>12</v>
      </c>
      <c r="M5" s="304">
        <v>13</v>
      </c>
      <c r="N5" s="302">
        <v>14</v>
      </c>
      <c r="O5" s="304">
        <v>15</v>
      </c>
      <c r="P5" s="304">
        <v>16</v>
      </c>
      <c r="Q5" s="305">
        <v>17</v>
      </c>
      <c r="R5" s="305">
        <v>18</v>
      </c>
      <c r="S5" s="306">
        <v>19</v>
      </c>
    </row>
    <row r="6" spans="1:19" ht="40.5" customHeight="1" thickBot="1">
      <c r="A6" s="24" t="s">
        <v>49</v>
      </c>
      <c r="B6" s="527" t="s">
        <v>271</v>
      </c>
      <c r="C6" s="207">
        <f>C7+C11+C17+C21+C28+C36+C39+C42+C46+C48</f>
        <v>27413.996</v>
      </c>
      <c r="D6" s="208"/>
      <c r="E6" s="208">
        <f>E7+E11+E17+E21+E28+E36+E39+E42+E46+E48</f>
        <v>3914.02</v>
      </c>
      <c r="F6" s="109">
        <f>F7+F11+F17+F21+F28+F36+F39+F42+F46+F48</f>
        <v>23499.975999999995</v>
      </c>
      <c r="G6" s="134"/>
      <c r="H6" s="207">
        <f>H7+H11+H17+H21+H28+H36+H39+H42+H46+H48</f>
        <v>19087.095000000005</v>
      </c>
      <c r="I6" s="208"/>
      <c r="J6" s="208">
        <f>J7+J11+J17+J21+J28+J36+J39+J42+J46+J48</f>
        <v>1958.195</v>
      </c>
      <c r="K6" s="109">
        <f>K7+K11+K17+K21+K28+K36+K39+K42+K46+K48</f>
        <v>17128.900000000005</v>
      </c>
      <c r="L6" s="107"/>
      <c r="M6" s="322">
        <f aca="true" t="shared" si="0" ref="M6:M36">H6/C6</f>
        <v>0.6962536581678938</v>
      </c>
      <c r="N6" s="207">
        <f>N7+N11+N17+N21+N28+N36+N39+N42+N46+N48</f>
        <v>18291.149000000005</v>
      </c>
      <c r="O6" s="208"/>
      <c r="P6" s="208">
        <f>P7+P11+P17+P21+P28+P36+P39+P42+P46+P48</f>
        <v>1958.195</v>
      </c>
      <c r="Q6" s="109">
        <f>Q7+Q11+Q17+Q21+Q28+Q36+Q39+Q42+Q46+Q48</f>
        <v>16332.954</v>
      </c>
      <c r="R6" s="308"/>
      <c r="S6" s="323">
        <f>N6/C6</f>
        <v>0.6672193648820846</v>
      </c>
    </row>
    <row r="7" spans="1:19" ht="28.5" customHeight="1">
      <c r="A7" s="8" t="s">
        <v>50</v>
      </c>
      <c r="B7" s="307" t="s">
        <v>273</v>
      </c>
      <c r="C7" s="221">
        <f>C8+C9+C10</f>
        <v>7870.111000000001</v>
      </c>
      <c r="D7" s="221"/>
      <c r="E7" s="221">
        <f>E8+E9+E10</f>
        <v>878.3</v>
      </c>
      <c r="F7" s="221">
        <f>F8+F9+F10</f>
        <v>6991.811</v>
      </c>
      <c r="G7" s="140"/>
      <c r="H7" s="221">
        <f>H8+H9+H10</f>
        <v>6274.67</v>
      </c>
      <c r="I7" s="221"/>
      <c r="J7" s="221">
        <f>J8+J9+J10</f>
        <v>229.97</v>
      </c>
      <c r="K7" s="221">
        <f>K8+K9+K10</f>
        <v>6044.700000000001</v>
      </c>
      <c r="L7" s="312"/>
      <c r="M7" s="452">
        <f t="shared" si="0"/>
        <v>0.7972784627815287</v>
      </c>
      <c r="N7" s="221">
        <f>N8+N9+N10</f>
        <v>5537.067000000001</v>
      </c>
      <c r="O7" s="221"/>
      <c r="P7" s="221">
        <f>P8+P9+P10</f>
        <v>229.97</v>
      </c>
      <c r="Q7" s="221">
        <f>Q8+Q9+Q10</f>
        <v>5307.097</v>
      </c>
      <c r="R7" s="357"/>
      <c r="S7" s="452">
        <f>N7/C7</f>
        <v>0.7035564047317757</v>
      </c>
    </row>
    <row r="8" spans="1:20" ht="123" customHeight="1">
      <c r="A8" s="7" t="s">
        <v>49</v>
      </c>
      <c r="B8" s="162" t="s">
        <v>274</v>
      </c>
      <c r="C8" s="125">
        <f>E8+F8</f>
        <v>2878.3</v>
      </c>
      <c r="D8" s="222"/>
      <c r="E8" s="126">
        <v>878.3</v>
      </c>
      <c r="F8" s="126">
        <v>2000</v>
      </c>
      <c r="G8" s="567"/>
      <c r="H8" s="125">
        <f>K8+J8</f>
        <v>1865.598</v>
      </c>
      <c r="I8" s="223"/>
      <c r="J8" s="223">
        <v>229.97</v>
      </c>
      <c r="K8" s="126">
        <v>1635.628</v>
      </c>
      <c r="L8" s="568"/>
      <c r="M8" s="617">
        <f t="shared" si="0"/>
        <v>0.6481596775874647</v>
      </c>
      <c r="N8" s="125">
        <f>Q8+P8</f>
        <v>1127.995</v>
      </c>
      <c r="O8" s="223"/>
      <c r="P8" s="223">
        <v>229.97</v>
      </c>
      <c r="Q8" s="126">
        <v>898.025</v>
      </c>
      <c r="R8" s="569"/>
      <c r="S8" s="549">
        <f>N8/C8</f>
        <v>0.3918962582079699</v>
      </c>
      <c r="T8" s="566"/>
    </row>
    <row r="9" spans="1:19" ht="75" customHeight="1">
      <c r="A9" s="7" t="s">
        <v>29</v>
      </c>
      <c r="B9" s="224" t="s">
        <v>275</v>
      </c>
      <c r="C9" s="125">
        <f>E9+F9</f>
        <v>3895.141</v>
      </c>
      <c r="D9" s="222"/>
      <c r="E9" s="222"/>
      <c r="F9" s="225">
        <v>3895.141</v>
      </c>
      <c r="G9" s="130"/>
      <c r="H9" s="98">
        <f>K9</f>
        <v>3559.302</v>
      </c>
      <c r="I9" s="128"/>
      <c r="J9" s="128"/>
      <c r="K9" s="106">
        <v>3559.302</v>
      </c>
      <c r="L9" s="297"/>
      <c r="M9" s="454">
        <f t="shared" si="0"/>
        <v>0.9137800146387512</v>
      </c>
      <c r="N9" s="98">
        <f>Q9</f>
        <v>3559.302</v>
      </c>
      <c r="O9" s="128"/>
      <c r="P9" s="128"/>
      <c r="Q9" s="106">
        <v>3559.302</v>
      </c>
      <c r="R9" s="277"/>
      <c r="S9" s="453">
        <f>N9/C9</f>
        <v>0.9137800146387512</v>
      </c>
    </row>
    <row r="10" spans="1:19" ht="50.25" customHeight="1">
      <c r="A10" s="7" t="s">
        <v>47</v>
      </c>
      <c r="B10" s="162" t="s">
        <v>276</v>
      </c>
      <c r="C10" s="125">
        <f>E10+F10</f>
        <v>1096.67</v>
      </c>
      <c r="D10" s="222"/>
      <c r="E10" s="222"/>
      <c r="F10" s="223">
        <v>1096.67</v>
      </c>
      <c r="G10" s="130"/>
      <c r="H10" s="98">
        <f>K10</f>
        <v>849.77</v>
      </c>
      <c r="I10" s="128"/>
      <c r="J10" s="128"/>
      <c r="K10" s="106">
        <v>849.77</v>
      </c>
      <c r="L10" s="297"/>
      <c r="M10" s="454">
        <f t="shared" si="0"/>
        <v>0.7748639061887349</v>
      </c>
      <c r="N10" s="98">
        <f>Q10</f>
        <v>849.77</v>
      </c>
      <c r="O10" s="128"/>
      <c r="P10" s="128"/>
      <c r="Q10" s="106">
        <v>849.77</v>
      </c>
      <c r="R10" s="277"/>
      <c r="S10" s="453">
        <f aca="true" t="shared" si="1" ref="S10:S66">N10/C10</f>
        <v>0.7748639061887349</v>
      </c>
    </row>
    <row r="11" spans="1:19" ht="27" customHeight="1">
      <c r="A11" s="7" t="s">
        <v>51</v>
      </c>
      <c r="B11" s="226" t="s">
        <v>277</v>
      </c>
      <c r="C11" s="227">
        <f>C12+C13+C14+C15+C16</f>
        <v>7160.873</v>
      </c>
      <c r="D11" s="222"/>
      <c r="E11" s="222">
        <f>E12+E13+E14+E15+E16</f>
        <v>530</v>
      </c>
      <c r="F11" s="222">
        <f>F12+F13+F14+F15+F16</f>
        <v>6630.873</v>
      </c>
      <c r="G11" s="130"/>
      <c r="H11" s="227">
        <f>H12+H13+H14+H15+H16</f>
        <v>3444.66</v>
      </c>
      <c r="I11" s="222"/>
      <c r="J11" s="222">
        <f>J12+J13+J14+J15+J16</f>
        <v>20</v>
      </c>
      <c r="K11" s="222">
        <f>K12+K13+K14+K15+K16</f>
        <v>3424.66</v>
      </c>
      <c r="L11" s="297"/>
      <c r="M11" s="324">
        <f t="shared" si="0"/>
        <v>0.48103911352707973</v>
      </c>
      <c r="N11" s="227">
        <f>N12+N13+N14+N15+N16</f>
        <v>3444.66</v>
      </c>
      <c r="O11" s="222"/>
      <c r="P11" s="222">
        <f>P12+P13+P14+P15+P16</f>
        <v>20</v>
      </c>
      <c r="Q11" s="222">
        <f>Q12+Q13+Q14+Q15+Q16</f>
        <v>3424.66</v>
      </c>
      <c r="R11" s="277"/>
      <c r="S11" s="324">
        <f t="shared" si="1"/>
        <v>0.48103911352707973</v>
      </c>
    </row>
    <row r="12" spans="1:19" ht="87" customHeight="1">
      <c r="A12" s="7" t="s">
        <v>49</v>
      </c>
      <c r="B12" s="701" t="s">
        <v>341</v>
      </c>
      <c r="C12" s="98">
        <f>E12+F12</f>
        <v>1053.864</v>
      </c>
      <c r="D12" s="106"/>
      <c r="E12" s="106"/>
      <c r="F12" s="106">
        <v>1053.864</v>
      </c>
      <c r="G12" s="130"/>
      <c r="H12" s="98">
        <f>J12+K12</f>
        <v>1053.864</v>
      </c>
      <c r="I12" s="128"/>
      <c r="J12" s="128"/>
      <c r="K12" s="106">
        <v>1053.864</v>
      </c>
      <c r="L12" s="297"/>
      <c r="M12" s="454">
        <f t="shared" si="0"/>
        <v>1</v>
      </c>
      <c r="N12" s="98">
        <f>P12+Q12</f>
        <v>1053.864</v>
      </c>
      <c r="O12" s="128"/>
      <c r="P12" s="128"/>
      <c r="Q12" s="106">
        <v>1053.864</v>
      </c>
      <c r="R12" s="277"/>
      <c r="S12" s="454">
        <f t="shared" si="1"/>
        <v>1</v>
      </c>
    </row>
    <row r="13" spans="1:20" ht="62.25" customHeight="1">
      <c r="A13" s="7" t="s">
        <v>29</v>
      </c>
      <c r="B13" s="565" t="s">
        <v>223</v>
      </c>
      <c r="C13" s="98">
        <f>E13+F13</f>
        <v>5737.009</v>
      </c>
      <c r="D13" s="106"/>
      <c r="E13" s="106">
        <v>530</v>
      </c>
      <c r="F13" s="106">
        <v>5207.009</v>
      </c>
      <c r="G13" s="130"/>
      <c r="H13" s="98">
        <f>J13+K13</f>
        <v>2020.796</v>
      </c>
      <c r="I13" s="128"/>
      <c r="J13" s="128">
        <v>20</v>
      </c>
      <c r="K13" s="128">
        <v>2000.796</v>
      </c>
      <c r="L13" s="297"/>
      <c r="M13" s="618">
        <f t="shared" si="0"/>
        <v>0.3522385968019224</v>
      </c>
      <c r="N13" s="98">
        <f>P13+Q13</f>
        <v>2020.796</v>
      </c>
      <c r="O13" s="128"/>
      <c r="P13" s="128">
        <v>20</v>
      </c>
      <c r="Q13" s="128">
        <v>2000.796</v>
      </c>
      <c r="R13" s="276"/>
      <c r="S13" s="453">
        <f t="shared" si="1"/>
        <v>0.3522385968019224</v>
      </c>
      <c r="T13" s="566"/>
    </row>
    <row r="14" spans="1:19" ht="66" customHeight="1">
      <c r="A14" s="8" t="s">
        <v>47</v>
      </c>
      <c r="B14" s="55" t="s">
        <v>278</v>
      </c>
      <c r="C14" s="98">
        <f>F14</f>
        <v>90</v>
      </c>
      <c r="D14" s="118"/>
      <c r="E14" s="118"/>
      <c r="F14" s="147">
        <v>90</v>
      </c>
      <c r="G14" s="140"/>
      <c r="H14" s="98">
        <f>J14+K14</f>
        <v>90</v>
      </c>
      <c r="I14" s="138"/>
      <c r="J14" s="138"/>
      <c r="K14" s="147">
        <v>90</v>
      </c>
      <c r="L14" s="264"/>
      <c r="M14" s="454">
        <f t="shared" si="0"/>
        <v>1</v>
      </c>
      <c r="N14" s="98">
        <f>P14+Q14</f>
        <v>90</v>
      </c>
      <c r="O14" s="138"/>
      <c r="P14" s="138"/>
      <c r="Q14" s="147">
        <v>90</v>
      </c>
      <c r="R14" s="275"/>
      <c r="S14" s="453">
        <f t="shared" si="1"/>
        <v>1</v>
      </c>
    </row>
    <row r="15" spans="1:19" ht="38.25" customHeight="1">
      <c r="A15" s="8" t="s">
        <v>38</v>
      </c>
      <c r="B15" s="56" t="s">
        <v>279</v>
      </c>
      <c r="C15" s="98">
        <f>F15</f>
        <v>30</v>
      </c>
      <c r="D15" s="118"/>
      <c r="E15" s="118"/>
      <c r="F15" s="147">
        <v>30</v>
      </c>
      <c r="G15" s="140"/>
      <c r="H15" s="98">
        <f>J15+K15</f>
        <v>30</v>
      </c>
      <c r="I15" s="138"/>
      <c r="J15" s="138"/>
      <c r="K15" s="138">
        <v>30</v>
      </c>
      <c r="L15" s="264"/>
      <c r="M15" s="454">
        <f t="shared" si="0"/>
        <v>1</v>
      </c>
      <c r="N15" s="98">
        <f>P15+Q15</f>
        <v>30</v>
      </c>
      <c r="O15" s="138"/>
      <c r="P15" s="138"/>
      <c r="Q15" s="138">
        <v>30</v>
      </c>
      <c r="R15" s="275"/>
      <c r="S15" s="453">
        <f t="shared" si="1"/>
        <v>1</v>
      </c>
    </row>
    <row r="16" spans="1:19" ht="73.5" customHeight="1">
      <c r="A16" s="8" t="s">
        <v>39</v>
      </c>
      <c r="B16" s="78" t="s">
        <v>281</v>
      </c>
      <c r="C16" s="98">
        <f>F16</f>
        <v>250</v>
      </c>
      <c r="D16" s="118"/>
      <c r="E16" s="118"/>
      <c r="F16" s="147">
        <v>250</v>
      </c>
      <c r="G16" s="140"/>
      <c r="H16" s="98">
        <f>J16+K16</f>
        <v>250</v>
      </c>
      <c r="I16" s="138"/>
      <c r="J16" s="138"/>
      <c r="K16" s="138">
        <v>250</v>
      </c>
      <c r="L16" s="264"/>
      <c r="M16" s="454">
        <f t="shared" si="0"/>
        <v>1</v>
      </c>
      <c r="N16" s="98">
        <f>P16+Q16</f>
        <v>250</v>
      </c>
      <c r="O16" s="138"/>
      <c r="P16" s="138"/>
      <c r="Q16" s="138">
        <v>250</v>
      </c>
      <c r="R16" s="275"/>
      <c r="S16" s="453">
        <f t="shared" si="1"/>
        <v>1</v>
      </c>
    </row>
    <row r="17" spans="1:19" ht="54" customHeight="1">
      <c r="A17" s="7" t="s">
        <v>30</v>
      </c>
      <c r="B17" s="26" t="s">
        <v>282</v>
      </c>
      <c r="C17" s="148">
        <f>C18+C19+C20</f>
        <v>868.331</v>
      </c>
      <c r="D17" s="146"/>
      <c r="E17" s="149"/>
      <c r="F17" s="146">
        <f>F18+F19+F20</f>
        <v>868.331</v>
      </c>
      <c r="G17" s="130"/>
      <c r="H17" s="148">
        <f>H18+H19+H20</f>
        <v>767.759</v>
      </c>
      <c r="I17" s="146"/>
      <c r="J17" s="149"/>
      <c r="K17" s="146">
        <f>K18+K19+K20</f>
        <v>767.759</v>
      </c>
      <c r="L17" s="297"/>
      <c r="M17" s="455">
        <f t="shared" si="0"/>
        <v>0.8841778077714604</v>
      </c>
      <c r="N17" s="148">
        <f>N18+N19+N20</f>
        <v>767.759</v>
      </c>
      <c r="O17" s="146"/>
      <c r="P17" s="149"/>
      <c r="Q17" s="146">
        <f>Q18+Q19+Q20</f>
        <v>767.759</v>
      </c>
      <c r="R17" s="276"/>
      <c r="S17" s="324">
        <f t="shared" si="1"/>
        <v>0.8841778077714604</v>
      </c>
    </row>
    <row r="18" spans="1:19" ht="132.75" customHeight="1">
      <c r="A18" s="7" t="s">
        <v>49</v>
      </c>
      <c r="B18" s="55" t="s">
        <v>424</v>
      </c>
      <c r="C18" s="117">
        <f>F18</f>
        <v>36.14</v>
      </c>
      <c r="D18" s="106"/>
      <c r="E18" s="106"/>
      <c r="F18" s="106">
        <v>36.14</v>
      </c>
      <c r="G18" s="130"/>
      <c r="H18" s="98">
        <f>J18+K18</f>
        <v>36.14</v>
      </c>
      <c r="I18" s="128"/>
      <c r="J18" s="128"/>
      <c r="K18" s="128">
        <v>36.14</v>
      </c>
      <c r="L18" s="297"/>
      <c r="M18" s="454">
        <f t="shared" si="0"/>
        <v>1</v>
      </c>
      <c r="N18" s="98">
        <f>P18+Q18</f>
        <v>36.14</v>
      </c>
      <c r="O18" s="128"/>
      <c r="P18" s="128"/>
      <c r="Q18" s="128">
        <v>36.14</v>
      </c>
      <c r="R18" s="276"/>
      <c r="S18" s="453">
        <f t="shared" si="1"/>
        <v>1</v>
      </c>
    </row>
    <row r="19" spans="1:19" ht="111" customHeight="1">
      <c r="A19" s="7" t="s">
        <v>29</v>
      </c>
      <c r="B19" s="55" t="s">
        <v>13</v>
      </c>
      <c r="C19" s="117">
        <f>F19</f>
        <v>429.18</v>
      </c>
      <c r="D19" s="106"/>
      <c r="E19" s="106"/>
      <c r="F19" s="106">
        <v>429.18</v>
      </c>
      <c r="G19" s="130"/>
      <c r="H19" s="98">
        <f>J19+K19</f>
        <v>403.48</v>
      </c>
      <c r="I19" s="128"/>
      <c r="J19" s="128"/>
      <c r="K19" s="128">
        <v>403.48</v>
      </c>
      <c r="L19" s="297"/>
      <c r="M19" s="454">
        <f t="shared" si="0"/>
        <v>0.9401183652546717</v>
      </c>
      <c r="N19" s="98">
        <f>P19+Q19</f>
        <v>403.48</v>
      </c>
      <c r="O19" s="128"/>
      <c r="P19" s="128"/>
      <c r="Q19" s="128">
        <v>403.48</v>
      </c>
      <c r="R19" s="276"/>
      <c r="S19" s="454">
        <f t="shared" si="1"/>
        <v>0.9401183652546717</v>
      </c>
    </row>
    <row r="20" spans="1:19" ht="65.25" customHeight="1">
      <c r="A20" s="7" t="s">
        <v>47</v>
      </c>
      <c r="B20" s="55" t="s">
        <v>289</v>
      </c>
      <c r="C20" s="117">
        <f>F20</f>
        <v>403.011</v>
      </c>
      <c r="D20" s="106"/>
      <c r="E20" s="106"/>
      <c r="F20" s="106">
        <v>403.011</v>
      </c>
      <c r="G20" s="130"/>
      <c r="H20" s="98">
        <f>J20+K20</f>
        <v>328.139</v>
      </c>
      <c r="I20" s="138"/>
      <c r="J20" s="138"/>
      <c r="K20" s="138">
        <v>328.139</v>
      </c>
      <c r="L20" s="297"/>
      <c r="M20" s="454">
        <f t="shared" si="0"/>
        <v>0.8142184704635853</v>
      </c>
      <c r="N20" s="98">
        <f>P20+Q20</f>
        <v>328.139</v>
      </c>
      <c r="O20" s="138"/>
      <c r="P20" s="138"/>
      <c r="Q20" s="138">
        <v>328.139</v>
      </c>
      <c r="R20" s="276"/>
      <c r="S20" s="453">
        <f t="shared" si="1"/>
        <v>0.8142184704635853</v>
      </c>
    </row>
    <row r="21" spans="1:19" ht="42.75" customHeight="1">
      <c r="A21" s="7" t="s">
        <v>36</v>
      </c>
      <c r="B21" s="59" t="s">
        <v>290</v>
      </c>
      <c r="C21" s="148">
        <f>C22+C23+C24+C25+C26+C27</f>
        <v>843.116</v>
      </c>
      <c r="D21" s="146"/>
      <c r="E21" s="146">
        <f>E22+E23+E24+E25+E26+E27</f>
        <v>167.72</v>
      </c>
      <c r="F21" s="146">
        <f>F22+F23+F24+F25+F26+F27</f>
        <v>675.396</v>
      </c>
      <c r="G21" s="130"/>
      <c r="H21" s="148">
        <f>H22+H23+H24+H25+H26+H27</f>
        <v>438.31500000000005</v>
      </c>
      <c r="I21" s="146"/>
      <c r="J21" s="146">
        <f>J22+J23+J24+J25+J26+J27</f>
        <v>139.725</v>
      </c>
      <c r="K21" s="146">
        <f>K22+K23+K24+K25+K26+K27</f>
        <v>298.59000000000003</v>
      </c>
      <c r="L21" s="297"/>
      <c r="M21" s="455">
        <f t="shared" si="0"/>
        <v>0.5198750824323107</v>
      </c>
      <c r="N21" s="148">
        <f>N22+N23+N24+N25+N26+N27</f>
        <v>438.31500000000005</v>
      </c>
      <c r="O21" s="146"/>
      <c r="P21" s="146">
        <f>P22+P23+P24+P25+P26+P27</f>
        <v>139.725</v>
      </c>
      <c r="Q21" s="146">
        <f>Q22+Q23+Q24+Q25+Q26+Q27</f>
        <v>298.59000000000003</v>
      </c>
      <c r="R21" s="276"/>
      <c r="S21" s="324">
        <f t="shared" si="1"/>
        <v>0.5198750824323107</v>
      </c>
    </row>
    <row r="22" spans="1:20" ht="63.75" customHeight="1">
      <c r="A22" s="7" t="s">
        <v>49</v>
      </c>
      <c r="B22" s="28" t="s">
        <v>291</v>
      </c>
      <c r="C22" s="98">
        <f aca="true" t="shared" si="2" ref="C22:C27">E22+F22</f>
        <v>313.52</v>
      </c>
      <c r="D22" s="106"/>
      <c r="E22" s="106">
        <v>167.72</v>
      </c>
      <c r="F22" s="106">
        <v>145.8</v>
      </c>
      <c r="G22" s="130"/>
      <c r="H22" s="98">
        <f>K22+J22</f>
        <v>139.725</v>
      </c>
      <c r="I22" s="128"/>
      <c r="J22" s="128">
        <v>139.725</v>
      </c>
      <c r="K22" s="128">
        <v>0</v>
      </c>
      <c r="L22" s="297"/>
      <c r="M22" s="618">
        <f t="shared" si="0"/>
        <v>0.4456653483031386</v>
      </c>
      <c r="N22" s="98">
        <f>Q22+P22</f>
        <v>139.725</v>
      </c>
      <c r="O22" s="128"/>
      <c r="P22" s="128">
        <v>139.725</v>
      </c>
      <c r="Q22" s="128">
        <v>0</v>
      </c>
      <c r="R22" s="276"/>
      <c r="S22" s="453">
        <f t="shared" si="1"/>
        <v>0.4456653483031386</v>
      </c>
      <c r="T22" s="566"/>
    </row>
    <row r="23" spans="1:19" ht="36.75" customHeight="1">
      <c r="A23" s="7" t="s">
        <v>29</v>
      </c>
      <c r="B23" s="33" t="s">
        <v>335</v>
      </c>
      <c r="C23" s="98">
        <f t="shared" si="2"/>
        <v>224.596</v>
      </c>
      <c r="D23" s="106"/>
      <c r="E23" s="106"/>
      <c r="F23" s="106">
        <v>224.596</v>
      </c>
      <c r="G23" s="130"/>
      <c r="H23" s="98">
        <f>J23+K23</f>
        <v>224.596</v>
      </c>
      <c r="I23" s="128"/>
      <c r="J23" s="128"/>
      <c r="K23" s="128">
        <v>224.596</v>
      </c>
      <c r="L23" s="297"/>
      <c r="M23" s="454">
        <f t="shared" si="0"/>
        <v>1</v>
      </c>
      <c r="N23" s="98">
        <f>P23+Q23</f>
        <v>224.596</v>
      </c>
      <c r="O23" s="128"/>
      <c r="P23" s="128"/>
      <c r="Q23" s="128">
        <v>224.596</v>
      </c>
      <c r="R23" s="276"/>
      <c r="S23" s="453">
        <f t="shared" si="1"/>
        <v>1</v>
      </c>
    </row>
    <row r="24" spans="1:20" ht="166.5" customHeight="1">
      <c r="A24" s="7" t="s">
        <v>47</v>
      </c>
      <c r="B24" s="570" t="s">
        <v>417</v>
      </c>
      <c r="C24" s="125">
        <f t="shared" si="2"/>
        <v>160</v>
      </c>
      <c r="D24" s="123"/>
      <c r="E24" s="353"/>
      <c r="F24" s="123">
        <v>160</v>
      </c>
      <c r="G24" s="571"/>
      <c r="H24" s="125">
        <f>J24+K24</f>
        <v>0</v>
      </c>
      <c r="I24" s="223"/>
      <c r="J24" s="223"/>
      <c r="K24" s="223">
        <v>0</v>
      </c>
      <c r="L24" s="568"/>
      <c r="M24" s="617">
        <f t="shared" si="0"/>
        <v>0</v>
      </c>
      <c r="N24" s="125">
        <f>P24+Q24</f>
        <v>0</v>
      </c>
      <c r="O24" s="223"/>
      <c r="P24" s="223"/>
      <c r="Q24" s="223">
        <v>0</v>
      </c>
      <c r="R24" s="572"/>
      <c r="S24" s="549">
        <f t="shared" si="1"/>
        <v>0</v>
      </c>
      <c r="T24" s="566"/>
    </row>
    <row r="25" spans="1:20" ht="57.75" customHeight="1">
      <c r="A25" s="7" t="s">
        <v>38</v>
      </c>
      <c r="B25" s="79" t="s">
        <v>418</v>
      </c>
      <c r="C25" s="98">
        <f t="shared" si="2"/>
        <v>61</v>
      </c>
      <c r="D25" s="118"/>
      <c r="E25" s="150"/>
      <c r="F25" s="118">
        <v>61</v>
      </c>
      <c r="G25" s="140"/>
      <c r="H25" s="98">
        <f>J25+K25</f>
        <v>30.994</v>
      </c>
      <c r="I25" s="128"/>
      <c r="J25" s="128"/>
      <c r="K25" s="128">
        <v>30.994</v>
      </c>
      <c r="L25" s="297"/>
      <c r="M25" s="618">
        <f t="shared" si="0"/>
        <v>0.5080983606557377</v>
      </c>
      <c r="N25" s="98">
        <f>P25+Q25</f>
        <v>30.994</v>
      </c>
      <c r="O25" s="128"/>
      <c r="P25" s="128"/>
      <c r="Q25" s="128">
        <v>30.994</v>
      </c>
      <c r="R25" s="276"/>
      <c r="S25" s="453">
        <f t="shared" si="1"/>
        <v>0.5080983606557377</v>
      </c>
      <c r="T25" s="566"/>
    </row>
    <row r="26" spans="1:20" ht="56.25" customHeight="1">
      <c r="A26" s="7" t="s">
        <v>39</v>
      </c>
      <c r="B26" s="79" t="s">
        <v>419</v>
      </c>
      <c r="C26" s="98">
        <f t="shared" si="2"/>
        <v>70</v>
      </c>
      <c r="D26" s="118"/>
      <c r="E26" s="150"/>
      <c r="F26" s="118">
        <v>70</v>
      </c>
      <c r="G26" s="140"/>
      <c r="H26" s="98">
        <f>J26+K26</f>
        <v>29</v>
      </c>
      <c r="I26" s="128"/>
      <c r="J26" s="128"/>
      <c r="K26" s="128">
        <v>29</v>
      </c>
      <c r="L26" s="297"/>
      <c r="M26" s="618">
        <f t="shared" si="0"/>
        <v>0.4142857142857143</v>
      </c>
      <c r="N26" s="98">
        <f>P26+Q26</f>
        <v>29</v>
      </c>
      <c r="O26" s="128"/>
      <c r="P26" s="128"/>
      <c r="Q26" s="128">
        <v>29</v>
      </c>
      <c r="R26" s="276"/>
      <c r="S26" s="453">
        <f t="shared" si="1"/>
        <v>0.4142857142857143</v>
      </c>
      <c r="T26" s="566"/>
    </row>
    <row r="27" spans="1:19" ht="48.75" customHeight="1">
      <c r="A27" s="7" t="s">
        <v>48</v>
      </c>
      <c r="B27" s="79" t="s">
        <v>420</v>
      </c>
      <c r="C27" s="98">
        <f t="shared" si="2"/>
        <v>14</v>
      </c>
      <c r="D27" s="118"/>
      <c r="E27" s="150"/>
      <c r="F27" s="118">
        <v>14</v>
      </c>
      <c r="G27" s="140"/>
      <c r="H27" s="98">
        <f>J27+K27</f>
        <v>14</v>
      </c>
      <c r="I27" s="128"/>
      <c r="J27" s="128"/>
      <c r="K27" s="118">
        <v>14</v>
      </c>
      <c r="L27" s="297"/>
      <c r="M27" s="454">
        <f t="shared" si="0"/>
        <v>1</v>
      </c>
      <c r="N27" s="98">
        <f>P27+Q27</f>
        <v>14</v>
      </c>
      <c r="O27" s="128"/>
      <c r="P27" s="128"/>
      <c r="Q27" s="118">
        <v>14</v>
      </c>
      <c r="R27" s="276"/>
      <c r="S27" s="453">
        <f t="shared" si="1"/>
        <v>1</v>
      </c>
    </row>
    <row r="28" spans="1:19" ht="46.5" customHeight="1">
      <c r="A28" s="7" t="s">
        <v>55</v>
      </c>
      <c r="B28" s="29" t="s">
        <v>421</v>
      </c>
      <c r="C28" s="148">
        <f>C29+C30+C31+C32+C33+C34+C35</f>
        <v>2027.848</v>
      </c>
      <c r="D28" s="146"/>
      <c r="E28" s="149"/>
      <c r="F28" s="146">
        <f>F29+F30+F31+F32+F33+F34+F35</f>
        <v>2027.848</v>
      </c>
      <c r="G28" s="130"/>
      <c r="H28" s="148">
        <f>H29+H30+H31+H32+H33+H34+H35</f>
        <v>1464.6000000000001</v>
      </c>
      <c r="I28" s="146"/>
      <c r="J28" s="149"/>
      <c r="K28" s="146">
        <f>K29+K30+K31+K32+K33+K34+K35</f>
        <v>1464.6000000000001</v>
      </c>
      <c r="L28" s="297"/>
      <c r="M28" s="455">
        <f t="shared" si="0"/>
        <v>0.7222434817599742</v>
      </c>
      <c r="N28" s="148">
        <f>N29+N30+N31+N32+N33+N34+N35</f>
        <v>1426.256</v>
      </c>
      <c r="O28" s="146"/>
      <c r="P28" s="149"/>
      <c r="Q28" s="146">
        <f>Q29+Q30+Q31+Q32+Q33+Q34+Q35</f>
        <v>1426.256</v>
      </c>
      <c r="R28" s="276"/>
      <c r="S28" s="324">
        <f t="shared" si="1"/>
        <v>0.7033347667083529</v>
      </c>
    </row>
    <row r="29" spans="1:19" ht="103.5" customHeight="1">
      <c r="A29" s="42" t="s">
        <v>49</v>
      </c>
      <c r="B29" s="28" t="s">
        <v>422</v>
      </c>
      <c r="C29" s="98">
        <f>E29+F29</f>
        <v>15</v>
      </c>
      <c r="D29" s="60"/>
      <c r="E29" s="60"/>
      <c r="F29" s="106">
        <v>15</v>
      </c>
      <c r="G29" s="141"/>
      <c r="H29" s="98">
        <f>J29+K29</f>
        <v>15</v>
      </c>
      <c r="I29" s="60"/>
      <c r="J29" s="60"/>
      <c r="K29" s="60">
        <v>15</v>
      </c>
      <c r="L29" s="309"/>
      <c r="M29" s="454">
        <f t="shared" si="0"/>
        <v>1</v>
      </c>
      <c r="N29" s="98">
        <f>P29+Q29</f>
        <v>15</v>
      </c>
      <c r="O29" s="60"/>
      <c r="P29" s="60"/>
      <c r="Q29" s="60">
        <v>15</v>
      </c>
      <c r="R29" s="278"/>
      <c r="S29" s="453">
        <f t="shared" si="1"/>
        <v>1</v>
      </c>
    </row>
    <row r="30" spans="1:19" ht="93" customHeight="1">
      <c r="A30" s="7" t="s">
        <v>29</v>
      </c>
      <c r="B30" s="68" t="s">
        <v>423</v>
      </c>
      <c r="C30" s="98">
        <f aca="true" t="shared" si="3" ref="C30:C35">F30</f>
        <v>355.009</v>
      </c>
      <c r="D30" s="106"/>
      <c r="E30" s="106"/>
      <c r="F30" s="151">
        <v>355.009</v>
      </c>
      <c r="G30" s="130"/>
      <c r="H30" s="98">
        <f>K30</f>
        <v>355.009</v>
      </c>
      <c r="I30" s="106"/>
      <c r="J30" s="106"/>
      <c r="K30" s="151">
        <v>355.009</v>
      </c>
      <c r="L30" s="297"/>
      <c r="M30" s="454">
        <f t="shared" si="0"/>
        <v>1</v>
      </c>
      <c r="N30" s="98">
        <f>Q30</f>
        <v>355.009</v>
      </c>
      <c r="O30" s="106"/>
      <c r="P30" s="106"/>
      <c r="Q30" s="151">
        <v>355.009</v>
      </c>
      <c r="R30" s="276"/>
      <c r="S30" s="453">
        <f t="shared" si="1"/>
        <v>1</v>
      </c>
    </row>
    <row r="31" spans="1:19" ht="67.5" customHeight="1">
      <c r="A31" s="7" t="s">
        <v>47</v>
      </c>
      <c r="B31" s="68" t="s">
        <v>425</v>
      </c>
      <c r="C31" s="98">
        <f t="shared" si="3"/>
        <v>200</v>
      </c>
      <c r="D31" s="106"/>
      <c r="E31" s="106"/>
      <c r="F31" s="151">
        <v>200</v>
      </c>
      <c r="G31" s="130"/>
      <c r="H31" s="98">
        <f>K31</f>
        <v>200</v>
      </c>
      <c r="I31" s="106"/>
      <c r="J31" s="106"/>
      <c r="K31" s="151">
        <v>200</v>
      </c>
      <c r="L31" s="297"/>
      <c r="M31" s="454">
        <f t="shared" si="0"/>
        <v>1</v>
      </c>
      <c r="N31" s="98">
        <f>Q31</f>
        <v>200</v>
      </c>
      <c r="O31" s="106"/>
      <c r="P31" s="106"/>
      <c r="Q31" s="151">
        <v>200</v>
      </c>
      <c r="R31" s="276"/>
      <c r="S31" s="453">
        <f t="shared" si="1"/>
        <v>1</v>
      </c>
    </row>
    <row r="32" spans="1:19" ht="201.75" customHeight="1">
      <c r="A32" s="7" t="s">
        <v>38</v>
      </c>
      <c r="B32" s="702" t="s">
        <v>427</v>
      </c>
      <c r="C32" s="122">
        <f t="shared" si="3"/>
        <v>91.539</v>
      </c>
      <c r="D32" s="106"/>
      <c r="E32" s="106"/>
      <c r="F32" s="147">
        <v>91.539</v>
      </c>
      <c r="G32" s="130"/>
      <c r="H32" s="98">
        <f>J32+K32</f>
        <v>91.539</v>
      </c>
      <c r="I32" s="106"/>
      <c r="J32" s="106"/>
      <c r="K32" s="147">
        <v>91.539</v>
      </c>
      <c r="L32" s="297"/>
      <c r="M32" s="454">
        <f t="shared" si="0"/>
        <v>1</v>
      </c>
      <c r="N32" s="98">
        <f>P32+Q32</f>
        <v>91.539</v>
      </c>
      <c r="O32" s="106"/>
      <c r="P32" s="106"/>
      <c r="Q32" s="147">
        <v>91.539</v>
      </c>
      <c r="R32" s="276"/>
      <c r="S32" s="454">
        <f t="shared" si="1"/>
        <v>1</v>
      </c>
    </row>
    <row r="33" spans="1:20" ht="167.25" customHeight="1">
      <c r="A33" s="7" t="s">
        <v>39</v>
      </c>
      <c r="B33" s="162" t="s">
        <v>428</v>
      </c>
      <c r="C33" s="98">
        <f t="shared" si="3"/>
        <v>747.5</v>
      </c>
      <c r="D33" s="106"/>
      <c r="E33" s="106"/>
      <c r="F33" s="147">
        <v>747.5</v>
      </c>
      <c r="G33" s="130"/>
      <c r="H33" s="98">
        <f>J33+K33</f>
        <v>519.352</v>
      </c>
      <c r="I33" s="106"/>
      <c r="J33" s="106"/>
      <c r="K33" s="106">
        <v>519.352</v>
      </c>
      <c r="L33" s="297"/>
      <c r="M33" s="618">
        <f t="shared" si="0"/>
        <v>0.6947852842809364</v>
      </c>
      <c r="N33" s="98">
        <f>P33+Q33</f>
        <v>481.008</v>
      </c>
      <c r="O33" s="106"/>
      <c r="P33" s="106"/>
      <c r="Q33" s="106">
        <v>481.008</v>
      </c>
      <c r="R33" s="276"/>
      <c r="S33" s="453">
        <f t="shared" si="1"/>
        <v>0.6434889632107024</v>
      </c>
      <c r="T33" s="566"/>
    </row>
    <row r="34" spans="1:20" ht="162" customHeight="1">
      <c r="A34" s="42" t="s">
        <v>48</v>
      </c>
      <c r="B34" s="72" t="s">
        <v>429</v>
      </c>
      <c r="C34" s="98">
        <f t="shared" si="3"/>
        <v>586.4</v>
      </c>
      <c r="D34" s="106"/>
      <c r="E34" s="152"/>
      <c r="F34" s="147">
        <v>586.4</v>
      </c>
      <c r="G34" s="130"/>
      <c r="H34" s="98">
        <f>K34</f>
        <v>251.3</v>
      </c>
      <c r="I34" s="106"/>
      <c r="J34" s="152"/>
      <c r="K34" s="147">
        <v>251.3</v>
      </c>
      <c r="L34" s="297"/>
      <c r="M34" s="618">
        <f t="shared" si="0"/>
        <v>0.4285470668485676</v>
      </c>
      <c r="N34" s="98">
        <f>Q34</f>
        <v>251.3</v>
      </c>
      <c r="O34" s="106"/>
      <c r="P34" s="152"/>
      <c r="Q34" s="147">
        <v>251.3</v>
      </c>
      <c r="R34" s="276"/>
      <c r="S34" s="453">
        <f t="shared" si="1"/>
        <v>0.4285470668485676</v>
      </c>
      <c r="T34" s="566"/>
    </row>
    <row r="35" spans="1:19" ht="28.5" customHeight="1">
      <c r="A35" s="42" t="s">
        <v>161</v>
      </c>
      <c r="B35" s="72" t="s">
        <v>426</v>
      </c>
      <c r="C35" s="122">
        <f t="shared" si="3"/>
        <v>32.4</v>
      </c>
      <c r="D35" s="106"/>
      <c r="E35" s="152"/>
      <c r="F35" s="147">
        <v>32.4</v>
      </c>
      <c r="G35" s="130"/>
      <c r="H35" s="98">
        <f>K35</f>
        <v>32.4</v>
      </c>
      <c r="I35" s="106"/>
      <c r="J35" s="152"/>
      <c r="K35" s="147">
        <v>32.4</v>
      </c>
      <c r="L35" s="297"/>
      <c r="M35" s="454">
        <f t="shared" si="0"/>
        <v>1</v>
      </c>
      <c r="N35" s="98">
        <f>P35+Q35</f>
        <v>32.4</v>
      </c>
      <c r="O35" s="106"/>
      <c r="P35" s="152"/>
      <c r="Q35" s="147">
        <v>32.4</v>
      </c>
      <c r="R35" s="276"/>
      <c r="S35" s="453">
        <f t="shared" si="1"/>
        <v>1</v>
      </c>
    </row>
    <row r="36" spans="1:19" ht="63.75" customHeight="1">
      <c r="A36" s="7" t="s">
        <v>81</v>
      </c>
      <c r="B36" s="58" t="s">
        <v>430</v>
      </c>
      <c r="C36" s="153">
        <f>C37+C38</f>
        <v>2738</v>
      </c>
      <c r="D36" s="146"/>
      <c r="E36" s="146">
        <f>E37+E38</f>
        <v>2338</v>
      </c>
      <c r="F36" s="146">
        <f>F37+F38</f>
        <v>400</v>
      </c>
      <c r="G36" s="130"/>
      <c r="H36" s="153">
        <f>H37+H38</f>
        <v>1831.03</v>
      </c>
      <c r="I36" s="146"/>
      <c r="J36" s="146">
        <f>J37+J38</f>
        <v>1568.5</v>
      </c>
      <c r="K36" s="146">
        <f>K37+K38</f>
        <v>262.53</v>
      </c>
      <c r="L36" s="297"/>
      <c r="M36" s="455">
        <f t="shared" si="0"/>
        <v>0.6687472607742878</v>
      </c>
      <c r="N36" s="153">
        <f>N37+N38</f>
        <v>1831.03</v>
      </c>
      <c r="O36" s="146"/>
      <c r="P36" s="146">
        <f>P37+P38</f>
        <v>1568.5</v>
      </c>
      <c r="Q36" s="146">
        <f>Q37+Q38</f>
        <v>262.53</v>
      </c>
      <c r="R36" s="276"/>
      <c r="S36" s="324">
        <f t="shared" si="1"/>
        <v>0.6687472607742878</v>
      </c>
    </row>
    <row r="37" spans="1:19" ht="84.75" customHeight="1">
      <c r="A37" s="7" t="s">
        <v>49</v>
      </c>
      <c r="B37" s="28" t="s">
        <v>431</v>
      </c>
      <c r="C37" s="122">
        <f>E37+F37</f>
        <v>2720.5</v>
      </c>
      <c r="D37" s="106"/>
      <c r="E37" s="106">
        <v>2320.5</v>
      </c>
      <c r="F37" s="106">
        <v>400</v>
      </c>
      <c r="G37" s="130"/>
      <c r="H37" s="98">
        <f>J37+K37</f>
        <v>1831.03</v>
      </c>
      <c r="I37" s="106"/>
      <c r="J37" s="106">
        <v>1568.5</v>
      </c>
      <c r="K37" s="106">
        <v>262.53</v>
      </c>
      <c r="L37" s="297"/>
      <c r="M37" s="454">
        <f aca="true" t="shared" si="4" ref="M37:M64">H37/C37</f>
        <v>0.6730490718617901</v>
      </c>
      <c r="N37" s="98">
        <f>P37+Q37</f>
        <v>1831.03</v>
      </c>
      <c r="O37" s="106"/>
      <c r="P37" s="106">
        <v>1568.5</v>
      </c>
      <c r="Q37" s="106">
        <v>262.53</v>
      </c>
      <c r="R37" s="276"/>
      <c r="S37" s="454">
        <f t="shared" si="1"/>
        <v>0.6730490718617901</v>
      </c>
    </row>
    <row r="38" spans="1:20" ht="48.75" customHeight="1">
      <c r="A38" s="7" t="s">
        <v>29</v>
      </c>
      <c r="B38" s="162" t="s">
        <v>14</v>
      </c>
      <c r="C38" s="225">
        <f>E38</f>
        <v>17.5</v>
      </c>
      <c r="D38" s="126"/>
      <c r="E38" s="597">
        <v>17.5</v>
      </c>
      <c r="F38" s="597"/>
      <c r="G38" s="567"/>
      <c r="H38" s="225">
        <f>K38</f>
        <v>0</v>
      </c>
      <c r="I38" s="126"/>
      <c r="J38" s="126"/>
      <c r="K38" s="597">
        <v>0</v>
      </c>
      <c r="L38" s="568"/>
      <c r="M38" s="547">
        <f t="shared" si="4"/>
        <v>0</v>
      </c>
      <c r="N38" s="225">
        <f>Q38</f>
        <v>0</v>
      </c>
      <c r="O38" s="126"/>
      <c r="P38" s="126"/>
      <c r="Q38" s="597">
        <v>0</v>
      </c>
      <c r="R38" s="572"/>
      <c r="S38" s="549">
        <f t="shared" si="1"/>
        <v>0</v>
      </c>
      <c r="T38" s="619"/>
    </row>
    <row r="39" spans="1:19" ht="34.5" customHeight="1">
      <c r="A39" s="7" t="s">
        <v>82</v>
      </c>
      <c r="B39" s="59" t="s">
        <v>432</v>
      </c>
      <c r="C39" s="154">
        <f>C40+C41</f>
        <v>276.924</v>
      </c>
      <c r="D39" s="146"/>
      <c r="E39" s="146"/>
      <c r="F39" s="154">
        <f>F40+F41</f>
        <v>276.924</v>
      </c>
      <c r="G39" s="130"/>
      <c r="H39" s="173">
        <f>H40+H41</f>
        <v>276.924</v>
      </c>
      <c r="I39" s="146"/>
      <c r="J39" s="146"/>
      <c r="K39" s="154">
        <f>K40+K41</f>
        <v>276.924</v>
      </c>
      <c r="L39" s="267"/>
      <c r="M39" s="455">
        <f t="shared" si="4"/>
        <v>1</v>
      </c>
      <c r="N39" s="173">
        <f>N40+N41</f>
        <v>256.924</v>
      </c>
      <c r="O39" s="146"/>
      <c r="P39" s="146"/>
      <c r="Q39" s="154">
        <f>Q40+Q41</f>
        <v>256.924</v>
      </c>
      <c r="R39" s="276"/>
      <c r="S39" s="324">
        <f t="shared" si="1"/>
        <v>0.927778018517716</v>
      </c>
    </row>
    <row r="40" spans="1:19" ht="62.25" customHeight="1">
      <c r="A40" s="7" t="s">
        <v>49</v>
      </c>
      <c r="B40" s="55" t="s">
        <v>433</v>
      </c>
      <c r="C40" s="122">
        <f>D40+E40+F40</f>
        <v>20</v>
      </c>
      <c r="D40" s="146"/>
      <c r="E40" s="146"/>
      <c r="F40" s="106">
        <v>20</v>
      </c>
      <c r="G40" s="144"/>
      <c r="H40" s="98">
        <f>I40+J40+K40</f>
        <v>20</v>
      </c>
      <c r="I40" s="146"/>
      <c r="J40" s="146"/>
      <c r="K40" s="106">
        <v>20</v>
      </c>
      <c r="L40" s="267"/>
      <c r="M40" s="454">
        <f t="shared" si="4"/>
        <v>1</v>
      </c>
      <c r="N40" s="98">
        <f>O40+P40+Q40</f>
        <v>0</v>
      </c>
      <c r="O40" s="146"/>
      <c r="P40" s="146"/>
      <c r="Q40" s="106">
        <v>0</v>
      </c>
      <c r="R40" s="276"/>
      <c r="S40" s="453">
        <f t="shared" si="1"/>
        <v>0</v>
      </c>
    </row>
    <row r="41" spans="1:19" ht="48" customHeight="1">
      <c r="A41" s="7" t="s">
        <v>29</v>
      </c>
      <c r="B41" s="80" t="s">
        <v>434</v>
      </c>
      <c r="C41" s="122">
        <f>D41+E41+F41</f>
        <v>256.924</v>
      </c>
      <c r="D41" s="146"/>
      <c r="E41" s="146"/>
      <c r="F41" s="106">
        <v>256.924</v>
      </c>
      <c r="G41" s="144"/>
      <c r="H41" s="98">
        <f>I41+J41+K41</f>
        <v>256.924</v>
      </c>
      <c r="I41" s="146"/>
      <c r="J41" s="146"/>
      <c r="K41" s="106">
        <v>256.924</v>
      </c>
      <c r="L41" s="267"/>
      <c r="M41" s="454">
        <f t="shared" si="4"/>
        <v>1</v>
      </c>
      <c r="N41" s="98">
        <f>O41+P41+Q41</f>
        <v>256.924</v>
      </c>
      <c r="O41" s="146"/>
      <c r="P41" s="146"/>
      <c r="Q41" s="106">
        <v>256.924</v>
      </c>
      <c r="R41" s="276"/>
      <c r="S41" s="453">
        <f t="shared" si="1"/>
        <v>1</v>
      </c>
    </row>
    <row r="42" spans="1:19" ht="49.5" customHeight="1">
      <c r="A42" s="71" t="s">
        <v>90</v>
      </c>
      <c r="B42" s="81" t="s">
        <v>435</v>
      </c>
      <c r="C42" s="154">
        <f>C43+C44+C45</f>
        <v>5478.793</v>
      </c>
      <c r="D42" s="146"/>
      <c r="E42" s="146"/>
      <c r="F42" s="154">
        <f>F43+F44+F45</f>
        <v>5478.793</v>
      </c>
      <c r="G42" s="155"/>
      <c r="H42" s="173">
        <f>H43+H44+H45</f>
        <v>4453.737</v>
      </c>
      <c r="I42" s="146"/>
      <c r="J42" s="146"/>
      <c r="K42" s="154">
        <f>K43+K44+K45</f>
        <v>4453.737</v>
      </c>
      <c r="L42" s="267"/>
      <c r="M42" s="455">
        <f t="shared" si="4"/>
        <v>0.8129047766542741</v>
      </c>
      <c r="N42" s="173">
        <f>N43+N44+N45</f>
        <v>4453.738</v>
      </c>
      <c r="O42" s="146"/>
      <c r="P42" s="146"/>
      <c r="Q42" s="154">
        <f>Q43+Q44+Q45</f>
        <v>4453.738</v>
      </c>
      <c r="R42" s="276"/>
      <c r="S42" s="324">
        <f t="shared" si="1"/>
        <v>0.8129049591762274</v>
      </c>
    </row>
    <row r="43" spans="1:19" ht="111" customHeight="1">
      <c r="A43" s="7" t="s">
        <v>49</v>
      </c>
      <c r="B43" s="82" t="s">
        <v>292</v>
      </c>
      <c r="C43" s="122">
        <f>D43+E43+F43</f>
        <v>1608.477</v>
      </c>
      <c r="D43" s="146"/>
      <c r="E43" s="146"/>
      <c r="F43" s="106">
        <v>1608.477</v>
      </c>
      <c r="G43" s="155"/>
      <c r="H43" s="98">
        <f>I43+J43+K43</f>
        <v>1608.477</v>
      </c>
      <c r="I43" s="146"/>
      <c r="J43" s="146"/>
      <c r="K43" s="106">
        <v>1608.477</v>
      </c>
      <c r="L43" s="267"/>
      <c r="M43" s="454">
        <f t="shared" si="4"/>
        <v>1</v>
      </c>
      <c r="N43" s="98">
        <f>O43+P43+Q43</f>
        <v>1608.477</v>
      </c>
      <c r="O43" s="146"/>
      <c r="P43" s="146"/>
      <c r="Q43" s="106">
        <v>1608.477</v>
      </c>
      <c r="R43" s="276"/>
      <c r="S43" s="453">
        <f t="shared" si="1"/>
        <v>1</v>
      </c>
    </row>
    <row r="44" spans="1:19" ht="99" customHeight="1">
      <c r="A44" s="7" t="s">
        <v>29</v>
      </c>
      <c r="B44" s="83" t="s">
        <v>293</v>
      </c>
      <c r="C44" s="122">
        <f>D44+E44+F44</f>
        <v>959.976</v>
      </c>
      <c r="D44" s="146"/>
      <c r="E44" s="146"/>
      <c r="F44" s="106">
        <v>959.976</v>
      </c>
      <c r="G44" s="155"/>
      <c r="H44" s="98">
        <f>I44+J44+K44</f>
        <v>505.558</v>
      </c>
      <c r="I44" s="146"/>
      <c r="J44" s="146"/>
      <c r="K44" s="106">
        <v>505.558</v>
      </c>
      <c r="L44" s="267"/>
      <c r="M44" s="454">
        <f t="shared" si="4"/>
        <v>0.5266360825687308</v>
      </c>
      <c r="N44" s="98">
        <f>O44+P44+Q44</f>
        <v>505.559</v>
      </c>
      <c r="O44" s="146"/>
      <c r="P44" s="146"/>
      <c r="Q44" s="106">
        <v>505.559</v>
      </c>
      <c r="R44" s="276"/>
      <c r="S44" s="453">
        <f t="shared" si="1"/>
        <v>0.5266371242614399</v>
      </c>
    </row>
    <row r="45" spans="1:19" ht="87" customHeight="1">
      <c r="A45" s="7" t="s">
        <v>47</v>
      </c>
      <c r="B45" s="57" t="s">
        <v>436</v>
      </c>
      <c r="C45" s="122">
        <f>D45+E45+F45</f>
        <v>2910.34</v>
      </c>
      <c r="D45" s="146"/>
      <c r="E45" s="146"/>
      <c r="F45" s="106">
        <v>2910.34</v>
      </c>
      <c r="G45" s="155"/>
      <c r="H45" s="98">
        <f>I45+J45+K45</f>
        <v>2339.702</v>
      </c>
      <c r="I45" s="146"/>
      <c r="J45" s="146"/>
      <c r="K45" s="106">
        <v>2339.702</v>
      </c>
      <c r="L45" s="267"/>
      <c r="M45" s="454">
        <f t="shared" si="4"/>
        <v>0.8039273761828515</v>
      </c>
      <c r="N45" s="98">
        <f>O45+P45+Q45</f>
        <v>2339.702</v>
      </c>
      <c r="O45" s="146"/>
      <c r="P45" s="146"/>
      <c r="Q45" s="106">
        <v>2339.702</v>
      </c>
      <c r="R45" s="276"/>
      <c r="S45" s="453">
        <f t="shared" si="1"/>
        <v>0.8039273761828515</v>
      </c>
    </row>
    <row r="46" spans="1:19" ht="24" customHeight="1">
      <c r="A46" s="71" t="s">
        <v>437</v>
      </c>
      <c r="B46" s="84" t="s">
        <v>438</v>
      </c>
      <c r="C46" s="154">
        <f>C47</f>
        <v>120</v>
      </c>
      <c r="D46" s="146"/>
      <c r="E46" s="146"/>
      <c r="F46" s="154">
        <f>F47</f>
        <v>120</v>
      </c>
      <c r="G46" s="155"/>
      <c r="H46" s="154">
        <f>H47</f>
        <v>120</v>
      </c>
      <c r="I46" s="146"/>
      <c r="J46" s="146"/>
      <c r="K46" s="154">
        <f>K47</f>
        <v>120</v>
      </c>
      <c r="L46" s="267"/>
      <c r="M46" s="455">
        <f t="shared" si="4"/>
        <v>1</v>
      </c>
      <c r="N46" s="154">
        <f>N47</f>
        <v>120</v>
      </c>
      <c r="O46" s="146"/>
      <c r="P46" s="146"/>
      <c r="Q46" s="154">
        <f>Q47</f>
        <v>120</v>
      </c>
      <c r="R46" s="276"/>
      <c r="S46" s="324">
        <f t="shared" si="1"/>
        <v>1</v>
      </c>
    </row>
    <row r="47" spans="1:19" ht="121.5" customHeight="1">
      <c r="A47" s="7" t="s">
        <v>49</v>
      </c>
      <c r="B47" s="82" t="s">
        <v>294</v>
      </c>
      <c r="C47" s="122">
        <f>D47+E47+F47</f>
        <v>120</v>
      </c>
      <c r="D47" s="146"/>
      <c r="E47" s="146"/>
      <c r="F47" s="106">
        <v>120</v>
      </c>
      <c r="G47" s="155"/>
      <c r="H47" s="98">
        <f>I47+J47+K47</f>
        <v>120</v>
      </c>
      <c r="I47" s="146"/>
      <c r="J47" s="146"/>
      <c r="K47" s="106">
        <v>120</v>
      </c>
      <c r="L47" s="267"/>
      <c r="M47" s="454">
        <f t="shared" si="4"/>
        <v>1</v>
      </c>
      <c r="N47" s="98">
        <f>O47+P47+Q47</f>
        <v>120</v>
      </c>
      <c r="O47" s="146"/>
      <c r="P47" s="146"/>
      <c r="Q47" s="106">
        <v>120</v>
      </c>
      <c r="R47" s="276"/>
      <c r="S47" s="453">
        <f t="shared" si="1"/>
        <v>1</v>
      </c>
    </row>
    <row r="48" spans="1:19" ht="48" customHeight="1">
      <c r="A48" s="71" t="s">
        <v>439</v>
      </c>
      <c r="B48" s="84" t="s">
        <v>440</v>
      </c>
      <c r="C48" s="146">
        <f>C49</f>
        <v>30</v>
      </c>
      <c r="D48" s="146"/>
      <c r="E48" s="146"/>
      <c r="F48" s="146">
        <f>F49</f>
        <v>30</v>
      </c>
      <c r="G48" s="155"/>
      <c r="H48" s="146">
        <f>H49</f>
        <v>15.4</v>
      </c>
      <c r="I48" s="146"/>
      <c r="J48" s="146"/>
      <c r="K48" s="146">
        <f>K49</f>
        <v>15.4</v>
      </c>
      <c r="L48" s="267"/>
      <c r="M48" s="455">
        <f t="shared" si="4"/>
        <v>0.5133333333333333</v>
      </c>
      <c r="N48" s="146">
        <f>N49</f>
        <v>15.4</v>
      </c>
      <c r="O48" s="146"/>
      <c r="P48" s="146"/>
      <c r="Q48" s="146">
        <f>Q49</f>
        <v>15.4</v>
      </c>
      <c r="R48" s="276"/>
      <c r="S48" s="324">
        <f t="shared" si="1"/>
        <v>0.5133333333333333</v>
      </c>
    </row>
    <row r="49" spans="1:19" ht="96" customHeight="1" thickBot="1">
      <c r="A49" s="7" t="s">
        <v>49</v>
      </c>
      <c r="B49" s="82" t="s">
        <v>441</v>
      </c>
      <c r="C49" s="122">
        <f>F49</f>
        <v>30</v>
      </c>
      <c r="D49" s="146"/>
      <c r="E49" s="146"/>
      <c r="F49" s="106">
        <v>30</v>
      </c>
      <c r="G49" s="155"/>
      <c r="H49" s="98">
        <f>K49</f>
        <v>15.4</v>
      </c>
      <c r="I49" s="146"/>
      <c r="J49" s="146"/>
      <c r="K49" s="106">
        <v>15.4</v>
      </c>
      <c r="L49" s="267"/>
      <c r="M49" s="454">
        <f t="shared" si="4"/>
        <v>0.5133333333333333</v>
      </c>
      <c r="N49" s="98">
        <f>Q49</f>
        <v>15.4</v>
      </c>
      <c r="O49" s="146"/>
      <c r="P49" s="146"/>
      <c r="Q49" s="106">
        <v>15.4</v>
      </c>
      <c r="R49" s="276"/>
      <c r="S49" s="453">
        <f t="shared" si="1"/>
        <v>0.5133333333333333</v>
      </c>
    </row>
    <row r="50" spans="1:19" ht="93" customHeight="1" thickBot="1">
      <c r="A50" s="14">
        <v>2</v>
      </c>
      <c r="B50" s="529" t="s">
        <v>372</v>
      </c>
      <c r="C50" s="220">
        <f>C51+C52</f>
        <v>9209.4</v>
      </c>
      <c r="D50" s="206"/>
      <c r="E50" s="206">
        <f>E51</f>
        <v>925.9</v>
      </c>
      <c r="F50" s="220">
        <f>F51+F52</f>
        <v>8283.5</v>
      </c>
      <c r="G50" s="134"/>
      <c r="H50" s="220">
        <f>H51+H52</f>
        <v>3401.0020000000004</v>
      </c>
      <c r="I50" s="206"/>
      <c r="J50" s="206">
        <f>J51</f>
        <v>380.21</v>
      </c>
      <c r="K50" s="220">
        <f>K51+K52</f>
        <v>3020.7920000000004</v>
      </c>
      <c r="L50" s="133"/>
      <c r="M50" s="323">
        <f t="shared" si="4"/>
        <v>0.3692968054379222</v>
      </c>
      <c r="N50" s="220">
        <f>N51+N52</f>
        <v>3329.7690000000002</v>
      </c>
      <c r="O50" s="206"/>
      <c r="P50" s="206">
        <f>P51</f>
        <v>374.801</v>
      </c>
      <c r="Q50" s="220">
        <f>Q51+Q52</f>
        <v>2954.9680000000003</v>
      </c>
      <c r="R50" s="279"/>
      <c r="S50" s="323">
        <f>N50/C50</f>
        <v>0.3615619910091863</v>
      </c>
    </row>
    <row r="51" spans="1:20" ht="51.75" customHeight="1">
      <c r="A51" s="573">
        <v>1</v>
      </c>
      <c r="B51" s="574" t="s">
        <v>411</v>
      </c>
      <c r="C51" s="575">
        <f>E51+F51</f>
        <v>6513.599999999999</v>
      </c>
      <c r="D51" s="575"/>
      <c r="E51" s="576">
        <v>925.9</v>
      </c>
      <c r="F51" s="576">
        <v>5587.7</v>
      </c>
      <c r="G51" s="577"/>
      <c r="H51" s="249">
        <f>J51+K51</f>
        <v>3055.202</v>
      </c>
      <c r="I51" s="576"/>
      <c r="J51" s="576">
        <v>380.21</v>
      </c>
      <c r="K51" s="576">
        <v>2674.992</v>
      </c>
      <c r="L51" s="578"/>
      <c r="M51" s="617">
        <f t="shared" si="4"/>
        <v>0.46904968066814057</v>
      </c>
      <c r="N51" s="249">
        <f>P51+Q51</f>
        <v>2983.969</v>
      </c>
      <c r="O51" s="576"/>
      <c r="P51" s="576">
        <v>374.801</v>
      </c>
      <c r="Q51" s="576">
        <v>2609.168</v>
      </c>
      <c r="R51" s="579"/>
      <c r="S51" s="549">
        <f t="shared" si="1"/>
        <v>0.4581136391549988</v>
      </c>
      <c r="T51" s="564"/>
    </row>
    <row r="52" spans="1:20" ht="41.25" customHeight="1">
      <c r="A52" s="61">
        <v>2</v>
      </c>
      <c r="B52" s="565" t="s">
        <v>15</v>
      </c>
      <c r="C52" s="122">
        <f>F52</f>
        <v>2695.8</v>
      </c>
      <c r="D52" s="122"/>
      <c r="E52" s="122"/>
      <c r="F52" s="122">
        <v>2695.8</v>
      </c>
      <c r="G52" s="144"/>
      <c r="H52" s="98">
        <f>J52+K52</f>
        <v>345.8</v>
      </c>
      <c r="I52" s="128"/>
      <c r="J52" s="122"/>
      <c r="K52" s="122">
        <v>345.8</v>
      </c>
      <c r="L52" s="265"/>
      <c r="M52" s="618">
        <f t="shared" si="4"/>
        <v>0.12827361080198826</v>
      </c>
      <c r="N52" s="122">
        <f>P52+Q52</f>
        <v>345.8</v>
      </c>
      <c r="O52" s="128"/>
      <c r="P52" s="122"/>
      <c r="Q52" s="122">
        <v>345.8</v>
      </c>
      <c r="R52" s="401"/>
      <c r="S52" s="454">
        <f t="shared" si="1"/>
        <v>0.12827361080198826</v>
      </c>
      <c r="T52" s="566"/>
    </row>
    <row r="53" spans="1:19" ht="81" customHeight="1" thickBot="1">
      <c r="A53" s="705">
        <v>3</v>
      </c>
      <c r="B53" s="706" t="s">
        <v>346</v>
      </c>
      <c r="C53" s="707">
        <f>C54+C55+C56+C57+C58+C59+C60+C61</f>
        <v>47354.28599999999</v>
      </c>
      <c r="D53" s="256"/>
      <c r="E53" s="707">
        <f>E54+E55+E56+E57+E58+E59+E60+E61</f>
        <v>6819.788</v>
      </c>
      <c r="F53" s="707">
        <f>F54+F55+F56+F57+F58+F59+F60+F61</f>
        <v>40534.498</v>
      </c>
      <c r="G53" s="708"/>
      <c r="H53" s="707">
        <f>H54+H55+H56+H57+H58+H59+H60+H61</f>
        <v>36671.95</v>
      </c>
      <c r="I53" s="256"/>
      <c r="J53" s="707">
        <f>J54+J55+J56+J57+J58+J59+J60+J61</f>
        <v>4812.772</v>
      </c>
      <c r="K53" s="707">
        <f>K54+K55+K56+K57+K58+K59+K60+K61</f>
        <v>31859.178</v>
      </c>
      <c r="L53" s="709"/>
      <c r="M53" s="327">
        <f t="shared" si="4"/>
        <v>0.774416702217831</v>
      </c>
      <c r="N53" s="707">
        <f>N54+N55+N56+N57+N58+N59+N60+N61</f>
        <v>36534.91499999999</v>
      </c>
      <c r="O53" s="256"/>
      <c r="P53" s="707">
        <f>P54+P55+P56+P57+P58+P59+P60+P61</f>
        <v>4812.772</v>
      </c>
      <c r="Q53" s="707">
        <f>Q54+Q55+Q56+Q57+Q58+Q59+Q60+Q61</f>
        <v>31722.143</v>
      </c>
      <c r="R53" s="710"/>
      <c r="S53" s="327">
        <f>N53/C53</f>
        <v>0.7715228775701528</v>
      </c>
    </row>
    <row r="54" spans="1:20" ht="88.5" customHeight="1">
      <c r="A54" s="580">
        <v>1</v>
      </c>
      <c r="B54" s="411" t="s">
        <v>338</v>
      </c>
      <c r="C54" s="575">
        <f>F54</f>
        <v>50</v>
      </c>
      <c r="D54" s="576"/>
      <c r="E54" s="576"/>
      <c r="F54" s="576">
        <v>50</v>
      </c>
      <c r="G54" s="577"/>
      <c r="H54" s="249">
        <f>K54</f>
        <v>0</v>
      </c>
      <c r="I54" s="576"/>
      <c r="J54" s="576"/>
      <c r="K54" s="576">
        <v>0</v>
      </c>
      <c r="L54" s="581"/>
      <c r="M54" s="617">
        <f t="shared" si="4"/>
        <v>0</v>
      </c>
      <c r="N54" s="575">
        <f>Q54</f>
        <v>0</v>
      </c>
      <c r="O54" s="576"/>
      <c r="P54" s="576"/>
      <c r="Q54" s="576">
        <v>0</v>
      </c>
      <c r="R54" s="582"/>
      <c r="S54" s="549">
        <f t="shared" si="1"/>
        <v>0</v>
      </c>
      <c r="T54" s="566"/>
    </row>
    <row r="55" spans="1:19" ht="75.75" customHeight="1">
      <c r="A55" s="16">
        <v>2</v>
      </c>
      <c r="B55" s="65" t="s">
        <v>339</v>
      </c>
      <c r="C55" s="122">
        <f>F55+E55</f>
        <v>36023.244999999995</v>
      </c>
      <c r="D55" s="128"/>
      <c r="E55" s="128">
        <v>5016.016</v>
      </c>
      <c r="F55" s="128">
        <v>31007.229</v>
      </c>
      <c r="G55" s="144"/>
      <c r="H55" s="98">
        <f>K55+J55</f>
        <v>27811.44</v>
      </c>
      <c r="I55" s="128"/>
      <c r="J55" s="128">
        <v>3731.5</v>
      </c>
      <c r="K55" s="128">
        <v>24079.94</v>
      </c>
      <c r="L55" s="265"/>
      <c r="M55" s="454">
        <f t="shared" si="4"/>
        <v>0.7720414970944456</v>
      </c>
      <c r="N55" s="122">
        <f>Q55+P55</f>
        <v>27676.801</v>
      </c>
      <c r="O55" s="128"/>
      <c r="P55" s="128">
        <v>3731.5</v>
      </c>
      <c r="Q55" s="128">
        <v>23945.301</v>
      </c>
      <c r="R55" s="281"/>
      <c r="S55" s="453">
        <f t="shared" si="1"/>
        <v>0.7683039381932417</v>
      </c>
    </row>
    <row r="56" spans="1:19" ht="51" customHeight="1">
      <c r="A56" s="61">
        <v>3</v>
      </c>
      <c r="B56" s="34" t="s">
        <v>340</v>
      </c>
      <c r="C56" s="122">
        <f>F56+E56</f>
        <v>5912.976</v>
      </c>
      <c r="D56" s="128"/>
      <c r="E56" s="128">
        <v>1682.5</v>
      </c>
      <c r="F56" s="128">
        <v>4230.476</v>
      </c>
      <c r="G56" s="144"/>
      <c r="H56" s="98">
        <f>K56+J56</f>
        <v>3988.67</v>
      </c>
      <c r="I56" s="138"/>
      <c r="J56" s="138">
        <v>960</v>
      </c>
      <c r="K56" s="138">
        <v>3028.67</v>
      </c>
      <c r="L56" s="266"/>
      <c r="M56" s="454">
        <f t="shared" si="4"/>
        <v>0.6745621832390323</v>
      </c>
      <c r="N56" s="98">
        <f>Q56+P56</f>
        <v>3988.67</v>
      </c>
      <c r="O56" s="138"/>
      <c r="P56" s="138">
        <v>960</v>
      </c>
      <c r="Q56" s="138">
        <v>3028.67</v>
      </c>
      <c r="R56" s="281"/>
      <c r="S56" s="453">
        <f t="shared" si="1"/>
        <v>0.6745621832390323</v>
      </c>
    </row>
    <row r="57" spans="1:19" ht="72.75" customHeight="1">
      <c r="A57" s="16">
        <v>4</v>
      </c>
      <c r="B57" s="19" t="s">
        <v>342</v>
      </c>
      <c r="C57" s="122">
        <f>E57+F57</f>
        <v>3084.151</v>
      </c>
      <c r="D57" s="128"/>
      <c r="E57" s="128"/>
      <c r="F57" s="128">
        <v>3084.151</v>
      </c>
      <c r="G57" s="130"/>
      <c r="H57" s="98">
        <f>J57+K57</f>
        <v>3084.151</v>
      </c>
      <c r="I57" s="128"/>
      <c r="J57" s="128"/>
      <c r="K57" s="128">
        <v>3084.151</v>
      </c>
      <c r="L57" s="297"/>
      <c r="M57" s="454">
        <f t="shared" si="4"/>
        <v>1</v>
      </c>
      <c r="N57" s="122">
        <f>P57+Q57</f>
        <v>3081.755</v>
      </c>
      <c r="O57" s="128"/>
      <c r="P57" s="128"/>
      <c r="Q57" s="128">
        <v>3081.755</v>
      </c>
      <c r="R57" s="276"/>
      <c r="S57" s="453">
        <f t="shared" si="1"/>
        <v>0.9992231249377869</v>
      </c>
    </row>
    <row r="58" spans="1:20" ht="66" customHeight="1">
      <c r="A58" s="16">
        <v>5</v>
      </c>
      <c r="B58" s="19" t="s">
        <v>343</v>
      </c>
      <c r="C58" s="122">
        <f>E58+F58</f>
        <v>500</v>
      </c>
      <c r="D58" s="128"/>
      <c r="E58" s="128"/>
      <c r="F58" s="128">
        <v>500</v>
      </c>
      <c r="G58" s="130"/>
      <c r="H58" s="98">
        <f>J58+K58</f>
        <v>203.775</v>
      </c>
      <c r="I58" s="128"/>
      <c r="J58" s="128"/>
      <c r="K58" s="128">
        <v>203.775</v>
      </c>
      <c r="L58" s="297"/>
      <c r="M58" s="618">
        <f t="shared" si="4"/>
        <v>0.40755</v>
      </c>
      <c r="N58" s="122">
        <f>P58+Q58</f>
        <v>203.775</v>
      </c>
      <c r="O58" s="128"/>
      <c r="P58" s="128"/>
      <c r="Q58" s="128">
        <v>203.775</v>
      </c>
      <c r="R58" s="276"/>
      <c r="S58" s="453">
        <f t="shared" si="1"/>
        <v>0.40755</v>
      </c>
      <c r="T58" s="566"/>
    </row>
    <row r="59" spans="1:19" ht="96.75" customHeight="1">
      <c r="A59" s="16">
        <v>6</v>
      </c>
      <c r="B59" s="19" t="s">
        <v>408</v>
      </c>
      <c r="C59" s="122">
        <f>F59+E59</f>
        <v>908.9140000000001</v>
      </c>
      <c r="D59" s="128"/>
      <c r="E59" s="128">
        <v>121.272</v>
      </c>
      <c r="F59" s="128">
        <v>787.642</v>
      </c>
      <c r="G59" s="130"/>
      <c r="H59" s="122">
        <f>K59+J59</f>
        <v>908.9140000000001</v>
      </c>
      <c r="I59" s="128"/>
      <c r="J59" s="128">
        <v>121.272</v>
      </c>
      <c r="K59" s="128">
        <v>787.642</v>
      </c>
      <c r="L59" s="297"/>
      <c r="M59" s="454">
        <f t="shared" si="4"/>
        <v>1</v>
      </c>
      <c r="N59" s="122">
        <f>Q59+P59</f>
        <v>908.9140000000001</v>
      </c>
      <c r="O59" s="128"/>
      <c r="P59" s="128">
        <v>121.272</v>
      </c>
      <c r="Q59" s="128">
        <v>787.642</v>
      </c>
      <c r="R59" s="276"/>
      <c r="S59" s="454">
        <f t="shared" si="1"/>
        <v>1</v>
      </c>
    </row>
    <row r="60" spans="1:19" ht="51.75" customHeight="1">
      <c r="A60" s="27">
        <v>7</v>
      </c>
      <c r="B60" s="34" t="s">
        <v>409</v>
      </c>
      <c r="C60" s="122">
        <f>E60+F60</f>
        <v>675</v>
      </c>
      <c r="D60" s="138"/>
      <c r="E60" s="138"/>
      <c r="F60" s="138">
        <v>675</v>
      </c>
      <c r="G60" s="140"/>
      <c r="H60" s="98">
        <f>J60+K60</f>
        <v>675</v>
      </c>
      <c r="I60" s="138"/>
      <c r="J60" s="138"/>
      <c r="K60" s="138">
        <v>675</v>
      </c>
      <c r="L60" s="264"/>
      <c r="M60" s="454">
        <f t="shared" si="4"/>
        <v>1</v>
      </c>
      <c r="N60" s="122">
        <f>P60+Q60</f>
        <v>675</v>
      </c>
      <c r="O60" s="138"/>
      <c r="P60" s="138"/>
      <c r="Q60" s="138">
        <v>675</v>
      </c>
      <c r="R60" s="275"/>
      <c r="S60" s="453">
        <f t="shared" si="1"/>
        <v>1</v>
      </c>
    </row>
    <row r="61" spans="1:20" ht="51.75" customHeight="1" thickBot="1">
      <c r="A61" s="583">
        <v>8</v>
      </c>
      <c r="B61" s="584" t="s">
        <v>410</v>
      </c>
      <c r="C61" s="252">
        <f>E61+F61</f>
        <v>200</v>
      </c>
      <c r="D61" s="585"/>
      <c r="E61" s="585"/>
      <c r="F61" s="585">
        <v>200</v>
      </c>
      <c r="G61" s="571"/>
      <c r="H61" s="586">
        <f>J61+K61</f>
        <v>0</v>
      </c>
      <c r="I61" s="587"/>
      <c r="J61" s="587"/>
      <c r="K61" s="587">
        <v>0</v>
      </c>
      <c r="L61" s="588"/>
      <c r="M61" s="617">
        <f t="shared" si="4"/>
        <v>0</v>
      </c>
      <c r="N61" s="252">
        <f>P61+Q61</f>
        <v>0</v>
      </c>
      <c r="O61" s="585"/>
      <c r="P61" s="585"/>
      <c r="Q61" s="585">
        <v>0</v>
      </c>
      <c r="R61" s="589"/>
      <c r="S61" s="549">
        <f t="shared" si="1"/>
        <v>0</v>
      </c>
      <c r="T61" s="566"/>
    </row>
    <row r="62" spans="1:19" ht="65.25" customHeight="1" thickBot="1">
      <c r="A62" s="14">
        <v>4</v>
      </c>
      <c r="B62" s="527" t="s">
        <v>210</v>
      </c>
      <c r="C62" s="209">
        <f>C63+C64+C65+C66+C67+C68+C69+C70+C71+C72+C73+C74+C75+C76</f>
        <v>15822.010000000002</v>
      </c>
      <c r="D62" s="206"/>
      <c r="E62" s="228"/>
      <c r="F62" s="206">
        <f>F63+F64+F65+F66+F67+F68+F69+F70+F71+F72+F73+F74+F75+F76</f>
        <v>15822.010000000002</v>
      </c>
      <c r="G62" s="134"/>
      <c r="H62" s="209">
        <f>H63+H64+H65+H66+H67+H68+H69+H70+H71+H72+H73+H74+H75+H76</f>
        <v>10124.93</v>
      </c>
      <c r="I62" s="206"/>
      <c r="J62" s="228"/>
      <c r="K62" s="206">
        <f>K63+K64+K65+K66+K67+K68+K69+K70+K71+K72+K73+K74+K75+K76</f>
        <v>10124.93</v>
      </c>
      <c r="L62" s="313"/>
      <c r="M62" s="322">
        <f t="shared" si="4"/>
        <v>0.6399269119410239</v>
      </c>
      <c r="N62" s="209">
        <f>N63+N64+N65+N66+N67+N68+N69+N70+N71+N72+N73+N74+N75+N76</f>
        <v>9523.711</v>
      </c>
      <c r="O62" s="206"/>
      <c r="P62" s="228"/>
      <c r="Q62" s="206">
        <f>Q63+Q64+Q65+Q66+Q67+Q68+Q69+Q70+Q71+Q72+Q73+Q74+Q75+Q76</f>
        <v>9523.711</v>
      </c>
      <c r="R62" s="279"/>
      <c r="S62" s="323">
        <f>N62/C62</f>
        <v>0.6019280104108137</v>
      </c>
    </row>
    <row r="63" spans="1:19" ht="39" customHeight="1">
      <c r="A63" s="21">
        <v>1</v>
      </c>
      <c r="B63" s="69" t="s">
        <v>211</v>
      </c>
      <c r="C63" s="98">
        <f aca="true" t="shared" si="5" ref="C63:C76">E63+F63</f>
        <v>1900</v>
      </c>
      <c r="D63" s="135"/>
      <c r="E63" s="135"/>
      <c r="F63" s="136">
        <v>1900</v>
      </c>
      <c r="G63" s="137"/>
      <c r="H63" s="98">
        <f aca="true" t="shared" si="6" ref="H63:H75">J63+K63</f>
        <v>1840.002</v>
      </c>
      <c r="I63" s="135"/>
      <c r="J63" s="135"/>
      <c r="K63" s="136">
        <v>1840.002</v>
      </c>
      <c r="L63" s="312"/>
      <c r="M63" s="454">
        <f t="shared" si="4"/>
        <v>0.9684221052631579</v>
      </c>
      <c r="N63" s="98">
        <f aca="true" t="shared" si="7" ref="N63:N76">P63+Q63</f>
        <v>1729.002</v>
      </c>
      <c r="O63" s="135"/>
      <c r="P63" s="135"/>
      <c r="Q63" s="136">
        <v>1729.002</v>
      </c>
      <c r="R63" s="280"/>
      <c r="S63" s="453">
        <f t="shared" si="1"/>
        <v>0.9100010526315789</v>
      </c>
    </row>
    <row r="64" spans="1:19" ht="108.75" customHeight="1">
      <c r="A64" s="27">
        <v>2</v>
      </c>
      <c r="B64" s="38" t="s">
        <v>212</v>
      </c>
      <c r="C64" s="98">
        <f t="shared" si="5"/>
        <v>650.8</v>
      </c>
      <c r="D64" s="138"/>
      <c r="E64" s="138"/>
      <c r="F64" s="139">
        <v>650.8</v>
      </c>
      <c r="G64" s="140"/>
      <c r="H64" s="98">
        <f t="shared" si="6"/>
        <v>361.44</v>
      </c>
      <c r="I64" s="138"/>
      <c r="J64" s="138"/>
      <c r="K64" s="139">
        <v>361.44</v>
      </c>
      <c r="L64" s="264"/>
      <c r="M64" s="454">
        <f t="shared" si="4"/>
        <v>0.5553779963122312</v>
      </c>
      <c r="N64" s="98">
        <f t="shared" si="7"/>
        <v>361.44</v>
      </c>
      <c r="O64" s="138"/>
      <c r="P64" s="138"/>
      <c r="Q64" s="139">
        <v>361.44</v>
      </c>
      <c r="R64" s="275"/>
      <c r="S64" s="453">
        <f t="shared" si="1"/>
        <v>0.5553779963122312</v>
      </c>
    </row>
    <row r="65" spans="1:19" ht="25.5" customHeight="1">
      <c r="A65" s="16">
        <v>3</v>
      </c>
      <c r="B65" s="34" t="s">
        <v>230</v>
      </c>
      <c r="C65" s="98">
        <f t="shared" si="5"/>
        <v>2248.56</v>
      </c>
      <c r="D65" s="128"/>
      <c r="E65" s="128"/>
      <c r="F65" s="129">
        <v>2248.56</v>
      </c>
      <c r="G65" s="130"/>
      <c r="H65" s="98">
        <f t="shared" si="6"/>
        <v>1660.646</v>
      </c>
      <c r="I65" s="128"/>
      <c r="J65" s="128"/>
      <c r="K65" s="129">
        <v>1660.646</v>
      </c>
      <c r="L65" s="297"/>
      <c r="M65" s="454">
        <f aca="true" t="shared" si="8" ref="M65:M85">H65/C65</f>
        <v>0.7385375529227595</v>
      </c>
      <c r="N65" s="98">
        <f t="shared" si="7"/>
        <v>1660.646</v>
      </c>
      <c r="O65" s="128"/>
      <c r="P65" s="128"/>
      <c r="Q65" s="129">
        <v>1660.646</v>
      </c>
      <c r="R65" s="276"/>
      <c r="S65" s="453">
        <f t="shared" si="1"/>
        <v>0.7385375529227595</v>
      </c>
    </row>
    <row r="66" spans="1:19" ht="26.25" customHeight="1">
      <c r="A66" s="16">
        <v>4</v>
      </c>
      <c r="B66" s="70" t="s">
        <v>231</v>
      </c>
      <c r="C66" s="98">
        <f t="shared" si="5"/>
        <v>52.05</v>
      </c>
      <c r="D66" s="128"/>
      <c r="E66" s="128"/>
      <c r="F66" s="129">
        <v>52.05</v>
      </c>
      <c r="G66" s="130"/>
      <c r="H66" s="98">
        <f t="shared" si="6"/>
        <v>27.77</v>
      </c>
      <c r="I66" s="128"/>
      <c r="J66" s="128"/>
      <c r="K66" s="129">
        <v>27.77</v>
      </c>
      <c r="L66" s="297"/>
      <c r="M66" s="454">
        <f t="shared" si="8"/>
        <v>0.533525456292027</v>
      </c>
      <c r="N66" s="98">
        <f t="shared" si="7"/>
        <v>27.77</v>
      </c>
      <c r="O66" s="128"/>
      <c r="P66" s="128"/>
      <c r="Q66" s="129">
        <v>27.77</v>
      </c>
      <c r="R66" s="276"/>
      <c r="S66" s="453">
        <f t="shared" si="1"/>
        <v>0.533525456292027</v>
      </c>
    </row>
    <row r="67" spans="1:19" ht="36" customHeight="1">
      <c r="A67" s="16">
        <v>5</v>
      </c>
      <c r="B67" s="70" t="s">
        <v>262</v>
      </c>
      <c r="C67" s="98">
        <f t="shared" si="5"/>
        <v>3861.15</v>
      </c>
      <c r="D67" s="128"/>
      <c r="E67" s="128"/>
      <c r="F67" s="129">
        <v>3861.15</v>
      </c>
      <c r="G67" s="130"/>
      <c r="H67" s="98">
        <f t="shared" si="6"/>
        <v>2559.82</v>
      </c>
      <c r="I67" s="128"/>
      <c r="J67" s="128"/>
      <c r="K67" s="129">
        <v>2559.82</v>
      </c>
      <c r="L67" s="297"/>
      <c r="M67" s="454">
        <f t="shared" si="8"/>
        <v>0.6629682866503503</v>
      </c>
      <c r="N67" s="98">
        <f t="shared" si="7"/>
        <v>2249.15</v>
      </c>
      <c r="O67" s="128"/>
      <c r="P67" s="128"/>
      <c r="Q67" s="129">
        <v>2249.15</v>
      </c>
      <c r="R67" s="276"/>
      <c r="S67" s="453">
        <f aca="true" t="shared" si="9" ref="S67:S76">N67/C67</f>
        <v>0.5825078020796913</v>
      </c>
    </row>
    <row r="68" spans="1:19" ht="64.5" customHeight="1">
      <c r="A68" s="16">
        <v>6</v>
      </c>
      <c r="B68" s="19" t="s">
        <v>263</v>
      </c>
      <c r="C68" s="98">
        <f t="shared" si="5"/>
        <v>60</v>
      </c>
      <c r="D68" s="128"/>
      <c r="E68" s="128"/>
      <c r="F68" s="129">
        <v>60</v>
      </c>
      <c r="G68" s="130"/>
      <c r="H68" s="98">
        <f t="shared" si="6"/>
        <v>19.5</v>
      </c>
      <c r="I68" s="128"/>
      <c r="J68" s="128"/>
      <c r="K68" s="129">
        <v>19.5</v>
      </c>
      <c r="L68" s="297"/>
      <c r="M68" s="454">
        <f t="shared" si="8"/>
        <v>0.325</v>
      </c>
      <c r="N68" s="98">
        <f t="shared" si="7"/>
        <v>19.5</v>
      </c>
      <c r="O68" s="128"/>
      <c r="P68" s="128"/>
      <c r="Q68" s="129">
        <v>19.5</v>
      </c>
      <c r="R68" s="276"/>
      <c r="S68" s="453">
        <f t="shared" si="9"/>
        <v>0.325</v>
      </c>
    </row>
    <row r="69" spans="1:19" ht="63" customHeight="1">
      <c r="A69" s="16">
        <v>7</v>
      </c>
      <c r="B69" s="34" t="s">
        <v>337</v>
      </c>
      <c r="C69" s="98">
        <f t="shared" si="5"/>
        <v>100</v>
      </c>
      <c r="D69" s="138"/>
      <c r="E69" s="138"/>
      <c r="F69" s="139">
        <v>100</v>
      </c>
      <c r="G69" s="140"/>
      <c r="H69" s="98">
        <f>J69+K69</f>
        <v>9.45</v>
      </c>
      <c r="I69" s="138"/>
      <c r="J69" s="138"/>
      <c r="K69" s="139">
        <v>9.45</v>
      </c>
      <c r="L69" s="264"/>
      <c r="M69" s="454">
        <f t="shared" si="8"/>
        <v>0.09449999999999999</v>
      </c>
      <c r="N69" s="98">
        <f>P69+Q69</f>
        <v>9.45</v>
      </c>
      <c r="O69" s="138"/>
      <c r="P69" s="138"/>
      <c r="Q69" s="139">
        <v>9.45</v>
      </c>
      <c r="R69" s="275"/>
      <c r="S69" s="453">
        <f t="shared" si="9"/>
        <v>0.09449999999999999</v>
      </c>
    </row>
    <row r="70" spans="1:19" ht="61.5" customHeight="1">
      <c r="A70" s="15">
        <v>8</v>
      </c>
      <c r="B70" s="19" t="s">
        <v>265</v>
      </c>
      <c r="C70" s="98">
        <f t="shared" si="5"/>
        <v>45</v>
      </c>
      <c r="D70" s="128"/>
      <c r="E70" s="128"/>
      <c r="F70" s="129">
        <v>45</v>
      </c>
      <c r="G70" s="130"/>
      <c r="H70" s="98">
        <f t="shared" si="6"/>
        <v>0</v>
      </c>
      <c r="I70" s="128"/>
      <c r="J70" s="128"/>
      <c r="K70" s="129">
        <v>0</v>
      </c>
      <c r="L70" s="297"/>
      <c r="M70" s="454">
        <f t="shared" si="8"/>
        <v>0</v>
      </c>
      <c r="N70" s="98">
        <f t="shared" si="7"/>
        <v>0</v>
      </c>
      <c r="O70" s="128"/>
      <c r="P70" s="128"/>
      <c r="Q70" s="129">
        <v>0</v>
      </c>
      <c r="R70" s="276"/>
      <c r="S70" s="453">
        <f t="shared" si="9"/>
        <v>0</v>
      </c>
    </row>
    <row r="71" spans="1:19" ht="41.25" customHeight="1">
      <c r="A71" s="15">
        <v>9</v>
      </c>
      <c r="B71" s="19" t="s">
        <v>266</v>
      </c>
      <c r="C71" s="98">
        <f t="shared" si="5"/>
        <v>3332.2</v>
      </c>
      <c r="D71" s="128"/>
      <c r="E71" s="128"/>
      <c r="F71" s="129">
        <v>3332.2</v>
      </c>
      <c r="G71" s="130"/>
      <c r="H71" s="98">
        <f t="shared" si="6"/>
        <v>2282.98</v>
      </c>
      <c r="I71" s="128"/>
      <c r="J71" s="128"/>
      <c r="K71" s="129">
        <v>2282.98</v>
      </c>
      <c r="L71" s="297"/>
      <c r="M71" s="454">
        <f t="shared" si="8"/>
        <v>0.6851269431606747</v>
      </c>
      <c r="N71" s="98">
        <f t="shared" si="7"/>
        <v>2282.98</v>
      </c>
      <c r="O71" s="128"/>
      <c r="P71" s="128"/>
      <c r="Q71" s="129">
        <v>2282.98</v>
      </c>
      <c r="R71" s="276"/>
      <c r="S71" s="453">
        <f t="shared" si="9"/>
        <v>0.6851269431606747</v>
      </c>
    </row>
    <row r="72" spans="1:20" ht="63.75" customHeight="1">
      <c r="A72" s="15">
        <v>10</v>
      </c>
      <c r="B72" s="65" t="s">
        <v>267</v>
      </c>
      <c r="C72" s="125">
        <f t="shared" si="5"/>
        <v>446.92</v>
      </c>
      <c r="D72" s="223"/>
      <c r="E72" s="223"/>
      <c r="F72" s="388">
        <v>446.92</v>
      </c>
      <c r="G72" s="567"/>
      <c r="H72" s="125">
        <f t="shared" si="6"/>
        <v>126.953</v>
      </c>
      <c r="I72" s="223"/>
      <c r="J72" s="223"/>
      <c r="K72" s="388">
        <v>126.953</v>
      </c>
      <c r="L72" s="568"/>
      <c r="M72" s="617">
        <f t="shared" si="8"/>
        <v>0.2840620245234046</v>
      </c>
      <c r="N72" s="125">
        <f t="shared" si="7"/>
        <v>126.953</v>
      </c>
      <c r="O72" s="223"/>
      <c r="P72" s="223"/>
      <c r="Q72" s="388">
        <v>126.953</v>
      </c>
      <c r="R72" s="572"/>
      <c r="S72" s="549">
        <f t="shared" si="9"/>
        <v>0.2840620245234046</v>
      </c>
      <c r="T72" s="564"/>
    </row>
    <row r="73" spans="1:19" ht="62.25" customHeight="1">
      <c r="A73" s="15">
        <v>11</v>
      </c>
      <c r="B73" s="77" t="s">
        <v>268</v>
      </c>
      <c r="C73" s="98">
        <f t="shared" si="5"/>
        <v>20</v>
      </c>
      <c r="D73" s="128"/>
      <c r="E73" s="128"/>
      <c r="F73" s="129">
        <v>20</v>
      </c>
      <c r="G73" s="130"/>
      <c r="H73" s="98">
        <f t="shared" si="6"/>
        <v>0</v>
      </c>
      <c r="I73" s="128"/>
      <c r="J73" s="128"/>
      <c r="K73" s="129">
        <v>0</v>
      </c>
      <c r="L73" s="297"/>
      <c r="M73" s="454">
        <f t="shared" si="8"/>
        <v>0</v>
      </c>
      <c r="N73" s="98">
        <f>P73+Q73</f>
        <v>0</v>
      </c>
      <c r="O73" s="128"/>
      <c r="P73" s="128"/>
      <c r="Q73" s="129">
        <v>0</v>
      </c>
      <c r="R73" s="276"/>
      <c r="S73" s="453">
        <f t="shared" si="9"/>
        <v>0</v>
      </c>
    </row>
    <row r="74" spans="1:20" ht="109.5" customHeight="1">
      <c r="A74" s="621">
        <v>12</v>
      </c>
      <c r="B74" s="622" t="s">
        <v>269</v>
      </c>
      <c r="C74" s="623">
        <f t="shared" si="5"/>
        <v>683.32</v>
      </c>
      <c r="D74" s="624"/>
      <c r="E74" s="624"/>
      <c r="F74" s="625">
        <v>683.32</v>
      </c>
      <c r="G74" s="626"/>
      <c r="H74" s="623">
        <f t="shared" si="6"/>
        <v>0</v>
      </c>
      <c r="I74" s="624"/>
      <c r="J74" s="624"/>
      <c r="K74" s="625">
        <v>0</v>
      </c>
      <c r="L74" s="627"/>
      <c r="M74" s="617">
        <f t="shared" si="8"/>
        <v>0</v>
      </c>
      <c r="N74" s="623">
        <f t="shared" si="7"/>
        <v>0</v>
      </c>
      <c r="O74" s="624"/>
      <c r="P74" s="624"/>
      <c r="Q74" s="625">
        <v>0</v>
      </c>
      <c r="R74" s="628"/>
      <c r="S74" s="629">
        <f t="shared" si="9"/>
        <v>0</v>
      </c>
      <c r="T74" s="614"/>
    </row>
    <row r="75" spans="1:19" ht="64.5" customHeight="1">
      <c r="A75" s="15">
        <v>13</v>
      </c>
      <c r="B75" s="19" t="s">
        <v>270</v>
      </c>
      <c r="C75" s="98">
        <f t="shared" si="5"/>
        <v>1000</v>
      </c>
      <c r="D75" s="128"/>
      <c r="E75" s="128"/>
      <c r="F75" s="129">
        <v>1000</v>
      </c>
      <c r="G75" s="130"/>
      <c r="H75" s="98">
        <f t="shared" si="6"/>
        <v>400</v>
      </c>
      <c r="I75" s="128"/>
      <c r="J75" s="128"/>
      <c r="K75" s="128">
        <v>400</v>
      </c>
      <c r="L75" s="297"/>
      <c r="M75" s="618">
        <f t="shared" si="8"/>
        <v>0.4</v>
      </c>
      <c r="N75" s="98">
        <f t="shared" si="7"/>
        <v>385</v>
      </c>
      <c r="O75" s="128"/>
      <c r="P75" s="128"/>
      <c r="Q75" s="128">
        <v>385</v>
      </c>
      <c r="R75" s="276"/>
      <c r="S75" s="453">
        <f t="shared" si="9"/>
        <v>0.385</v>
      </c>
    </row>
    <row r="76" spans="1:19" ht="63.75" customHeight="1">
      <c r="A76" s="15">
        <v>14</v>
      </c>
      <c r="B76" s="19" t="s">
        <v>336</v>
      </c>
      <c r="C76" s="98">
        <f t="shared" si="5"/>
        <v>1422.01</v>
      </c>
      <c r="D76" s="122"/>
      <c r="E76" s="128"/>
      <c r="F76" s="129">
        <v>1422.01</v>
      </c>
      <c r="G76" s="144"/>
      <c r="H76" s="98">
        <f>J76+K76</f>
        <v>836.369</v>
      </c>
      <c r="I76" s="128"/>
      <c r="J76" s="128"/>
      <c r="K76" s="128">
        <v>836.369</v>
      </c>
      <c r="L76" s="265"/>
      <c r="M76" s="454">
        <f t="shared" si="8"/>
        <v>0.5881597175828581</v>
      </c>
      <c r="N76" s="98">
        <f t="shared" si="7"/>
        <v>671.82</v>
      </c>
      <c r="O76" s="128"/>
      <c r="P76" s="128"/>
      <c r="Q76" s="128">
        <v>671.82</v>
      </c>
      <c r="R76" s="401"/>
      <c r="S76" s="453">
        <f t="shared" si="9"/>
        <v>0.47244393499342485</v>
      </c>
    </row>
    <row r="77" spans="1:19" ht="92.25" customHeight="1" thickBot="1">
      <c r="A77" s="47" t="s">
        <v>39</v>
      </c>
      <c r="B77" s="530" t="s">
        <v>4</v>
      </c>
      <c r="C77" s="396">
        <f>C78+C82+C84</f>
        <v>4385</v>
      </c>
      <c r="D77" s="397">
        <f>D78+D82+D84</f>
        <v>3600</v>
      </c>
      <c r="E77" s="397"/>
      <c r="F77" s="397">
        <f>F78+F82+F84</f>
        <v>785</v>
      </c>
      <c r="G77" s="398"/>
      <c r="H77" s="396">
        <f>H78+H82+H84</f>
        <v>29.35</v>
      </c>
      <c r="I77" s="397">
        <f>I78+I82+I84</f>
        <v>0</v>
      </c>
      <c r="J77" s="397"/>
      <c r="K77" s="397">
        <f>K78+K82+K84</f>
        <v>29.35</v>
      </c>
      <c r="L77" s="399"/>
      <c r="M77" s="400">
        <f>H77/C77</f>
        <v>0.00669327251995439</v>
      </c>
      <c r="N77" s="396">
        <f>N78+N82+N84</f>
        <v>18.13</v>
      </c>
      <c r="O77" s="397">
        <f>O78+O82+O84</f>
        <v>0</v>
      </c>
      <c r="P77" s="397"/>
      <c r="Q77" s="397">
        <f>Q78+Q82+Q84</f>
        <v>18.13</v>
      </c>
      <c r="R77" s="272"/>
      <c r="S77" s="327">
        <f>N77/C77</f>
        <v>0.004134549600912201</v>
      </c>
    </row>
    <row r="78" spans="1:19" ht="39" customHeight="1">
      <c r="A78" s="25" t="s">
        <v>17</v>
      </c>
      <c r="B78" s="35" t="s">
        <v>58</v>
      </c>
      <c r="C78" s="354">
        <f>C79+C80+C81</f>
        <v>4235</v>
      </c>
      <c r="D78" s="163">
        <f>D79+D80+D81</f>
        <v>3600</v>
      </c>
      <c r="E78" s="121"/>
      <c r="F78" s="121">
        <f>F79+F80+F81</f>
        <v>635</v>
      </c>
      <c r="G78" s="185"/>
      <c r="H78" s="354">
        <f>H79+H80+H81</f>
        <v>0</v>
      </c>
      <c r="I78" s="163">
        <f>I79+I80+I81</f>
        <v>0</v>
      </c>
      <c r="J78" s="121"/>
      <c r="K78" s="121">
        <f>K79+K80+K81</f>
        <v>0</v>
      </c>
      <c r="L78" s="314"/>
      <c r="M78" s="455">
        <f t="shared" si="8"/>
        <v>0</v>
      </c>
      <c r="N78" s="354">
        <f>N79+N80+N81</f>
        <v>0</v>
      </c>
      <c r="O78" s="163">
        <f>O79+O80+O81</f>
        <v>0</v>
      </c>
      <c r="P78" s="121"/>
      <c r="Q78" s="121">
        <f>Q79+Q80+Q81</f>
        <v>0</v>
      </c>
      <c r="R78" s="282"/>
      <c r="S78" s="324">
        <f aca="true" t="shared" si="10" ref="S78:S85">N78/C78</f>
        <v>0</v>
      </c>
    </row>
    <row r="79" spans="1:19" ht="71.25" customHeight="1">
      <c r="A79" s="7" t="s">
        <v>49</v>
      </c>
      <c r="B79" s="36" t="s">
        <v>5</v>
      </c>
      <c r="C79" s="98">
        <f>D79+E79+F79</f>
        <v>1050</v>
      </c>
      <c r="D79" s="106">
        <v>900</v>
      </c>
      <c r="E79" s="106"/>
      <c r="F79" s="106">
        <v>150</v>
      </c>
      <c r="G79" s="49"/>
      <c r="H79" s="98">
        <f>I79+J79+K79</f>
        <v>0</v>
      </c>
      <c r="I79" s="106">
        <v>0</v>
      </c>
      <c r="J79" s="106"/>
      <c r="K79" s="106">
        <v>0</v>
      </c>
      <c r="L79" s="152"/>
      <c r="M79" s="454">
        <f t="shared" si="8"/>
        <v>0</v>
      </c>
      <c r="N79" s="98">
        <f>O79+P79+Q79</f>
        <v>0</v>
      </c>
      <c r="O79" s="106">
        <v>0</v>
      </c>
      <c r="P79" s="106"/>
      <c r="Q79" s="106">
        <v>0</v>
      </c>
      <c r="R79" s="152"/>
      <c r="S79" s="453">
        <f t="shared" si="10"/>
        <v>0</v>
      </c>
    </row>
    <row r="80" spans="1:19" ht="63" customHeight="1">
      <c r="A80" s="7" t="s">
        <v>29</v>
      </c>
      <c r="B80" s="36" t="s">
        <v>22</v>
      </c>
      <c r="C80" s="98">
        <f>D80+E80+F80</f>
        <v>1050</v>
      </c>
      <c r="D80" s="106">
        <v>900</v>
      </c>
      <c r="E80" s="106"/>
      <c r="F80" s="106">
        <v>150</v>
      </c>
      <c r="G80" s="49"/>
      <c r="H80" s="98">
        <f>I80+J80+K80</f>
        <v>0</v>
      </c>
      <c r="I80" s="106">
        <v>0</v>
      </c>
      <c r="J80" s="106"/>
      <c r="K80" s="106">
        <v>0</v>
      </c>
      <c r="L80" s="152"/>
      <c r="M80" s="454">
        <f t="shared" si="8"/>
        <v>0</v>
      </c>
      <c r="N80" s="98">
        <f>O80+P80+Q80</f>
        <v>0</v>
      </c>
      <c r="O80" s="106">
        <v>0</v>
      </c>
      <c r="P80" s="106"/>
      <c r="Q80" s="106">
        <v>0</v>
      </c>
      <c r="R80" s="152"/>
      <c r="S80" s="453">
        <f t="shared" si="10"/>
        <v>0</v>
      </c>
    </row>
    <row r="81" spans="1:19" ht="99" customHeight="1">
      <c r="A81" s="7" t="s">
        <v>47</v>
      </c>
      <c r="B81" s="36" t="s">
        <v>8</v>
      </c>
      <c r="C81" s="98">
        <f>D81+E81+F81</f>
        <v>2135</v>
      </c>
      <c r="D81" s="106">
        <v>1800</v>
      </c>
      <c r="E81" s="106"/>
      <c r="F81" s="106">
        <v>335</v>
      </c>
      <c r="G81" s="49"/>
      <c r="H81" s="98">
        <f>I81+J81+K81</f>
        <v>0</v>
      </c>
      <c r="I81" s="106">
        <v>0</v>
      </c>
      <c r="J81" s="106"/>
      <c r="K81" s="106">
        <v>0</v>
      </c>
      <c r="L81" s="152"/>
      <c r="M81" s="454">
        <f t="shared" si="8"/>
        <v>0</v>
      </c>
      <c r="N81" s="98">
        <f>O81+P81+Q81</f>
        <v>0</v>
      </c>
      <c r="O81" s="106">
        <v>0</v>
      </c>
      <c r="P81" s="106"/>
      <c r="Q81" s="106">
        <v>0</v>
      </c>
      <c r="R81" s="152"/>
      <c r="S81" s="453">
        <f t="shared" si="10"/>
        <v>0</v>
      </c>
    </row>
    <row r="82" spans="1:19" ht="37.5" customHeight="1">
      <c r="A82" s="7" t="s">
        <v>67</v>
      </c>
      <c r="B82" s="37" t="s">
        <v>16</v>
      </c>
      <c r="C82" s="355">
        <f>C83</f>
        <v>60</v>
      </c>
      <c r="D82" s="146"/>
      <c r="E82" s="149"/>
      <c r="F82" s="146">
        <f>F83</f>
        <v>60</v>
      </c>
      <c r="G82" s="49"/>
      <c r="H82" s="355">
        <f>H83</f>
        <v>29.35</v>
      </c>
      <c r="I82" s="146"/>
      <c r="J82" s="149"/>
      <c r="K82" s="146">
        <f>K83</f>
        <v>29.35</v>
      </c>
      <c r="L82" s="152"/>
      <c r="M82" s="455">
        <f t="shared" si="8"/>
        <v>0.4891666666666667</v>
      </c>
      <c r="N82" s="355">
        <f>N83</f>
        <v>18.13</v>
      </c>
      <c r="O82" s="146"/>
      <c r="P82" s="149"/>
      <c r="Q82" s="146">
        <f>Q83</f>
        <v>18.13</v>
      </c>
      <c r="R82" s="152"/>
      <c r="S82" s="324">
        <f t="shared" si="10"/>
        <v>0.30216666666666664</v>
      </c>
    </row>
    <row r="83" spans="1:19" ht="75.75" customHeight="1">
      <c r="A83" s="7" t="s">
        <v>49</v>
      </c>
      <c r="B83" s="36" t="s">
        <v>6</v>
      </c>
      <c r="C83" s="98">
        <f>D83+E83+F83</f>
        <v>60</v>
      </c>
      <c r="D83" s="106"/>
      <c r="E83" s="106"/>
      <c r="F83" s="106">
        <v>60</v>
      </c>
      <c r="G83" s="49"/>
      <c r="H83" s="98">
        <f>I83+J83+K83</f>
        <v>29.35</v>
      </c>
      <c r="I83" s="106"/>
      <c r="J83" s="106"/>
      <c r="K83" s="106">
        <v>29.35</v>
      </c>
      <c r="L83" s="152"/>
      <c r="M83" s="454">
        <f t="shared" si="8"/>
        <v>0.4891666666666667</v>
      </c>
      <c r="N83" s="98">
        <f>O83+P83+Q83</f>
        <v>18.13</v>
      </c>
      <c r="O83" s="106"/>
      <c r="P83" s="106"/>
      <c r="Q83" s="106">
        <v>18.13</v>
      </c>
      <c r="R83" s="152"/>
      <c r="S83" s="453">
        <f t="shared" si="10"/>
        <v>0.30216666666666664</v>
      </c>
    </row>
    <row r="84" spans="1:19" ht="60.75" customHeight="1">
      <c r="A84" s="71" t="s">
        <v>68</v>
      </c>
      <c r="B84" s="37" t="s">
        <v>27</v>
      </c>
      <c r="C84" s="355">
        <f>C85</f>
        <v>90</v>
      </c>
      <c r="D84" s="146"/>
      <c r="E84" s="146"/>
      <c r="F84" s="146">
        <f>F85</f>
        <v>90</v>
      </c>
      <c r="G84" s="49"/>
      <c r="H84" s="355">
        <f>H85</f>
        <v>0</v>
      </c>
      <c r="I84" s="146"/>
      <c r="J84" s="146"/>
      <c r="K84" s="146">
        <f>K85</f>
        <v>0</v>
      </c>
      <c r="L84" s="152"/>
      <c r="M84" s="454">
        <f t="shared" si="8"/>
        <v>0</v>
      </c>
      <c r="N84" s="355">
        <f>N85</f>
        <v>0</v>
      </c>
      <c r="O84" s="146"/>
      <c r="P84" s="146"/>
      <c r="Q84" s="146">
        <f>Q85</f>
        <v>0</v>
      </c>
      <c r="R84" s="152"/>
      <c r="S84" s="453">
        <f t="shared" si="10"/>
        <v>0</v>
      </c>
    </row>
    <row r="85" spans="1:19" ht="51" customHeight="1" thickBot="1">
      <c r="A85" s="7" t="s">
        <v>49</v>
      </c>
      <c r="B85" s="36" t="s">
        <v>7</v>
      </c>
      <c r="C85" s="98">
        <f>D85+E85+F85</f>
        <v>90</v>
      </c>
      <c r="D85" s="106"/>
      <c r="E85" s="106"/>
      <c r="F85" s="106">
        <v>90</v>
      </c>
      <c r="G85" s="49"/>
      <c r="H85" s="117">
        <v>0</v>
      </c>
      <c r="I85" s="106"/>
      <c r="J85" s="106"/>
      <c r="K85" s="106">
        <v>0</v>
      </c>
      <c r="L85" s="152"/>
      <c r="M85" s="454">
        <f t="shared" si="8"/>
        <v>0</v>
      </c>
      <c r="N85" s="117">
        <v>0</v>
      </c>
      <c r="O85" s="106"/>
      <c r="P85" s="106"/>
      <c r="Q85" s="106">
        <v>0</v>
      </c>
      <c r="R85" s="152"/>
      <c r="S85" s="453">
        <f t="shared" si="10"/>
        <v>0</v>
      </c>
    </row>
    <row r="86" spans="1:19" ht="66" customHeight="1" thickBot="1">
      <c r="A86" s="51">
        <v>6</v>
      </c>
      <c r="B86" s="403" t="s">
        <v>147</v>
      </c>
      <c r="C86" s="207">
        <f>C87+C89</f>
        <v>40175.604999999996</v>
      </c>
      <c r="D86" s="208">
        <f>D87+D89</f>
        <v>6363.865</v>
      </c>
      <c r="E86" s="208">
        <f>E87+E89</f>
        <v>11196.86</v>
      </c>
      <c r="F86" s="109">
        <f>F87+F89</f>
        <v>22614.879999999997</v>
      </c>
      <c r="G86" s="45"/>
      <c r="H86" s="207">
        <f>H87+H89</f>
        <v>15840.46</v>
      </c>
      <c r="I86" s="208">
        <f>I87+I89</f>
        <v>1323.632</v>
      </c>
      <c r="J86" s="208">
        <f>J87+J89</f>
        <v>2641.693</v>
      </c>
      <c r="K86" s="109">
        <f>K87+K89</f>
        <v>11875.134999999998</v>
      </c>
      <c r="L86" s="107"/>
      <c r="M86" s="322">
        <f aca="true" t="shared" si="11" ref="M86:M100">H86/C86</f>
        <v>0.39428055906065385</v>
      </c>
      <c r="N86" s="207">
        <f>N87+N89</f>
        <v>15840.46</v>
      </c>
      <c r="O86" s="208">
        <f>O87+O89</f>
        <v>1323.632</v>
      </c>
      <c r="P86" s="208">
        <f>P87+P89</f>
        <v>2641.693</v>
      </c>
      <c r="Q86" s="109">
        <f>Q87+Q89</f>
        <v>11875.134999999998</v>
      </c>
      <c r="R86" s="107"/>
      <c r="S86" s="323">
        <f aca="true" t="shared" si="12" ref="S86:S100">N86/C86</f>
        <v>0.39428055906065385</v>
      </c>
    </row>
    <row r="87" spans="1:19" ht="63.75" customHeight="1">
      <c r="A87" s="22" t="s">
        <v>17</v>
      </c>
      <c r="B87" s="531" t="s">
        <v>72</v>
      </c>
      <c r="C87" s="236">
        <f>C88</f>
        <v>24004.725</v>
      </c>
      <c r="D87" s="237">
        <f>D88</f>
        <v>6363.865</v>
      </c>
      <c r="E87" s="237">
        <f>E88</f>
        <v>11196.86</v>
      </c>
      <c r="F87" s="237">
        <f>F88</f>
        <v>6444</v>
      </c>
      <c r="G87" s="105"/>
      <c r="H87" s="236">
        <f>H88</f>
        <v>5551.455</v>
      </c>
      <c r="I87" s="237">
        <f>I88</f>
        <v>1323.632</v>
      </c>
      <c r="J87" s="237">
        <f>J88</f>
        <v>2641.693</v>
      </c>
      <c r="K87" s="237">
        <f>K88</f>
        <v>1586.13</v>
      </c>
      <c r="L87" s="315"/>
      <c r="M87" s="328">
        <f t="shared" si="11"/>
        <v>0.231265094684484</v>
      </c>
      <c r="N87" s="236">
        <f>N88</f>
        <v>5551.455</v>
      </c>
      <c r="O87" s="237">
        <f>O88</f>
        <v>1323.632</v>
      </c>
      <c r="P87" s="237">
        <f>P88</f>
        <v>2641.693</v>
      </c>
      <c r="Q87" s="237">
        <f>Q88</f>
        <v>1586.13</v>
      </c>
      <c r="R87" s="283"/>
      <c r="S87" s="328">
        <f t="shared" si="12"/>
        <v>0.231265094684484</v>
      </c>
    </row>
    <row r="88" spans="1:19" ht="50.25" customHeight="1">
      <c r="A88" s="17" t="s">
        <v>49</v>
      </c>
      <c r="B88" s="238" t="s">
        <v>148</v>
      </c>
      <c r="C88" s="239">
        <f>D88+E88+F88</f>
        <v>24004.725</v>
      </c>
      <c r="D88" s="233">
        <v>6363.865</v>
      </c>
      <c r="E88" s="233">
        <v>11196.86</v>
      </c>
      <c r="F88" s="233">
        <v>6444</v>
      </c>
      <c r="G88" s="62"/>
      <c r="H88" s="104">
        <f>I88+J88+K88+L88</f>
        <v>5551.455</v>
      </c>
      <c r="I88" s="106">
        <v>1323.632</v>
      </c>
      <c r="J88" s="106">
        <v>2641.693</v>
      </c>
      <c r="K88" s="106">
        <v>1586.13</v>
      </c>
      <c r="L88" s="152"/>
      <c r="M88" s="454">
        <f t="shared" si="11"/>
        <v>0.231265094684484</v>
      </c>
      <c r="N88" s="104">
        <f>O88+P88+Q88+R88</f>
        <v>5551.455</v>
      </c>
      <c r="O88" s="106">
        <v>1323.632</v>
      </c>
      <c r="P88" s="106">
        <v>2641.693</v>
      </c>
      <c r="Q88" s="106">
        <v>1586.13</v>
      </c>
      <c r="R88" s="284"/>
      <c r="S88" s="453">
        <f t="shared" si="12"/>
        <v>0.231265094684484</v>
      </c>
    </row>
    <row r="89" spans="1:19" ht="67.5" customHeight="1">
      <c r="A89" s="17" t="s">
        <v>67</v>
      </c>
      <c r="B89" s="404" t="s">
        <v>371</v>
      </c>
      <c r="C89" s="229">
        <f>C90+C92</f>
        <v>16170.88</v>
      </c>
      <c r="D89" s="230"/>
      <c r="E89" s="231"/>
      <c r="F89" s="232">
        <f>F90+F92</f>
        <v>16170.88</v>
      </c>
      <c r="G89" s="67"/>
      <c r="H89" s="229">
        <f>H90+H92</f>
        <v>10289.005</v>
      </c>
      <c r="I89" s="230"/>
      <c r="J89" s="231"/>
      <c r="K89" s="232">
        <f>K90+K92</f>
        <v>10289.005</v>
      </c>
      <c r="L89" s="195"/>
      <c r="M89" s="329">
        <f t="shared" si="11"/>
        <v>0.6362674758578383</v>
      </c>
      <c r="N89" s="229">
        <f>N90+N92</f>
        <v>10289.005</v>
      </c>
      <c r="O89" s="230"/>
      <c r="P89" s="231"/>
      <c r="Q89" s="232">
        <f>Q90+Q92</f>
        <v>10289.005</v>
      </c>
      <c r="R89" s="284"/>
      <c r="S89" s="329">
        <f t="shared" si="12"/>
        <v>0.6362674758578383</v>
      </c>
    </row>
    <row r="90" spans="1:19" ht="32.25" customHeight="1">
      <c r="A90" s="17" t="s">
        <v>385</v>
      </c>
      <c r="B90" s="404" t="s">
        <v>384</v>
      </c>
      <c r="C90" s="92">
        <f>C91</f>
        <v>15855.375</v>
      </c>
      <c r="D90" s="94"/>
      <c r="E90" s="94"/>
      <c r="F90" s="94">
        <f>F91</f>
        <v>15855.375</v>
      </c>
      <c r="G90" s="67"/>
      <c r="H90" s="92">
        <f>H91</f>
        <v>9973.5</v>
      </c>
      <c r="I90" s="94"/>
      <c r="J90" s="94"/>
      <c r="K90" s="94">
        <f>K91</f>
        <v>9973.5</v>
      </c>
      <c r="L90" s="195"/>
      <c r="M90" s="330">
        <f t="shared" si="11"/>
        <v>0.6290295877580947</v>
      </c>
      <c r="N90" s="92">
        <f>N91</f>
        <v>9973.5</v>
      </c>
      <c r="O90" s="94"/>
      <c r="P90" s="94"/>
      <c r="Q90" s="94">
        <f>Q91</f>
        <v>9973.5</v>
      </c>
      <c r="R90" s="284"/>
      <c r="S90" s="330">
        <f t="shared" si="12"/>
        <v>0.6290295877580947</v>
      </c>
    </row>
    <row r="91" spans="1:20" ht="71.25" customHeight="1">
      <c r="A91" s="672" t="s">
        <v>49</v>
      </c>
      <c r="B91" s="703" t="s">
        <v>149</v>
      </c>
      <c r="C91" s="623">
        <f>F91</f>
        <v>15855.375</v>
      </c>
      <c r="D91" s="675"/>
      <c r="E91" s="675"/>
      <c r="F91" s="675">
        <v>15855.375</v>
      </c>
      <c r="G91" s="676"/>
      <c r="H91" s="704">
        <f>K91</f>
        <v>9973.5</v>
      </c>
      <c r="I91" s="652"/>
      <c r="J91" s="652"/>
      <c r="K91" s="652">
        <v>9973.5</v>
      </c>
      <c r="L91" s="656"/>
      <c r="M91" s="617">
        <f t="shared" si="11"/>
        <v>0.6290295877580947</v>
      </c>
      <c r="N91" s="704">
        <f>Q91</f>
        <v>9973.5</v>
      </c>
      <c r="O91" s="652"/>
      <c r="P91" s="652"/>
      <c r="Q91" s="652">
        <v>9973.5</v>
      </c>
      <c r="R91" s="654"/>
      <c r="S91" s="629">
        <f t="shared" si="12"/>
        <v>0.6290295877580947</v>
      </c>
      <c r="T91" s="566"/>
    </row>
    <row r="92" spans="1:19" ht="42" customHeight="1">
      <c r="A92" s="17" t="s">
        <v>386</v>
      </c>
      <c r="B92" s="404" t="s">
        <v>24</v>
      </c>
      <c r="C92" s="92">
        <f>C93</f>
        <v>315.505</v>
      </c>
      <c r="D92" s="94"/>
      <c r="E92" s="94"/>
      <c r="F92" s="94">
        <f>F93</f>
        <v>315.505</v>
      </c>
      <c r="G92" s="62"/>
      <c r="H92" s="92">
        <f>H93</f>
        <v>315.505</v>
      </c>
      <c r="I92" s="94"/>
      <c r="J92" s="94"/>
      <c r="K92" s="94">
        <f>K93</f>
        <v>315.505</v>
      </c>
      <c r="L92" s="152"/>
      <c r="M92" s="330">
        <f t="shared" si="11"/>
        <v>1</v>
      </c>
      <c r="N92" s="92">
        <f>N93</f>
        <v>315.505</v>
      </c>
      <c r="O92" s="94"/>
      <c r="P92" s="94"/>
      <c r="Q92" s="94">
        <f>Q93</f>
        <v>315.505</v>
      </c>
      <c r="R92" s="284"/>
      <c r="S92" s="330">
        <f t="shared" si="12"/>
        <v>1</v>
      </c>
    </row>
    <row r="93" spans="1:19" ht="54.75" customHeight="1">
      <c r="A93" s="17" t="s">
        <v>49</v>
      </c>
      <c r="B93" s="716" t="s">
        <v>387</v>
      </c>
      <c r="C93" s="98">
        <f>F93</f>
        <v>315.505</v>
      </c>
      <c r="D93" s="52"/>
      <c r="E93" s="52"/>
      <c r="F93" s="52">
        <v>315.505</v>
      </c>
      <c r="G93" s="62"/>
      <c r="H93" s="117">
        <f>K93</f>
        <v>315.505</v>
      </c>
      <c r="I93" s="106"/>
      <c r="J93" s="106"/>
      <c r="K93" s="52">
        <v>315.505</v>
      </c>
      <c r="L93" s="152"/>
      <c r="M93" s="454">
        <f t="shared" si="11"/>
        <v>1</v>
      </c>
      <c r="N93" s="117">
        <f>Q93</f>
        <v>315.505</v>
      </c>
      <c r="O93" s="106"/>
      <c r="P93" s="106"/>
      <c r="Q93" s="52">
        <v>315.505</v>
      </c>
      <c r="R93" s="284"/>
      <c r="S93" s="454">
        <f t="shared" si="12"/>
        <v>1</v>
      </c>
    </row>
    <row r="94" spans="1:19" ht="141" customHeight="1" thickBot="1">
      <c r="A94" s="711" t="s">
        <v>161</v>
      </c>
      <c r="B94" s="712" t="s">
        <v>350</v>
      </c>
      <c r="C94" s="713">
        <f>C95+C98</f>
        <v>212540.935</v>
      </c>
      <c r="D94" s="714"/>
      <c r="E94" s="714"/>
      <c r="F94" s="714">
        <f>F95+F98</f>
        <v>212540.935</v>
      </c>
      <c r="G94" s="715"/>
      <c r="H94" s="713">
        <f>H95+H98</f>
        <v>78376.98700000001</v>
      </c>
      <c r="I94" s="714"/>
      <c r="J94" s="714"/>
      <c r="K94" s="714">
        <f>K95+K98</f>
        <v>78376.98700000001</v>
      </c>
      <c r="L94" s="204"/>
      <c r="M94" s="400">
        <f t="shared" si="11"/>
        <v>0.36876184345382695</v>
      </c>
      <c r="N94" s="713">
        <f>N95+N98</f>
        <v>78401.66900000001</v>
      </c>
      <c r="O94" s="714"/>
      <c r="P94" s="714"/>
      <c r="Q94" s="714">
        <f>Q95+Q98</f>
        <v>78401.66900000001</v>
      </c>
      <c r="R94" s="295"/>
      <c r="S94" s="327">
        <f t="shared" si="12"/>
        <v>0.36887797167166886</v>
      </c>
    </row>
    <row r="95" spans="1:19" ht="40.5" customHeight="1">
      <c r="A95" s="91" t="s">
        <v>62</v>
      </c>
      <c r="B95" s="506" t="s">
        <v>24</v>
      </c>
      <c r="C95" s="95">
        <f>C96+C97</f>
        <v>210740.237</v>
      </c>
      <c r="D95" s="96"/>
      <c r="E95" s="171"/>
      <c r="F95" s="103">
        <f>F96+F97</f>
        <v>210740.237</v>
      </c>
      <c r="G95" s="97"/>
      <c r="H95" s="95">
        <f>H96+H97</f>
        <v>78376.98700000001</v>
      </c>
      <c r="I95" s="96"/>
      <c r="J95" s="171"/>
      <c r="K95" s="103">
        <f>K96+K97</f>
        <v>78376.98700000001</v>
      </c>
      <c r="L95" s="316"/>
      <c r="M95" s="330">
        <f t="shared" si="11"/>
        <v>0.3719127780994192</v>
      </c>
      <c r="N95" s="95">
        <f>N96+N97</f>
        <v>78401.66900000001</v>
      </c>
      <c r="O95" s="96"/>
      <c r="P95" s="171"/>
      <c r="Q95" s="103">
        <f>Q96+Q97</f>
        <v>78401.66900000001</v>
      </c>
      <c r="R95" s="288"/>
      <c r="S95" s="330">
        <f t="shared" si="12"/>
        <v>0.3720298985902726</v>
      </c>
    </row>
    <row r="96" spans="1:19" ht="28.5" customHeight="1">
      <c r="A96" s="18" t="s">
        <v>49</v>
      </c>
      <c r="B96" s="405" t="s">
        <v>206</v>
      </c>
      <c r="C96" s="98">
        <f>D96+E96+F96</f>
        <v>203317.418</v>
      </c>
      <c r="D96" s="52"/>
      <c r="E96" s="52"/>
      <c r="F96" s="52">
        <v>203317.418</v>
      </c>
      <c r="G96" s="62"/>
      <c r="H96" s="53">
        <f>J96+K96</f>
        <v>78279.838</v>
      </c>
      <c r="I96" s="52"/>
      <c r="J96" s="52"/>
      <c r="K96" s="52">
        <v>78279.838</v>
      </c>
      <c r="L96" s="152"/>
      <c r="M96" s="454">
        <f t="shared" si="11"/>
        <v>0.3850129456198386</v>
      </c>
      <c r="N96" s="104">
        <f>P96+Q96</f>
        <v>78304.52</v>
      </c>
      <c r="O96" s="52"/>
      <c r="P96" s="52"/>
      <c r="Q96" s="52">
        <v>78304.52</v>
      </c>
      <c r="R96" s="288"/>
      <c r="S96" s="453">
        <f t="shared" si="12"/>
        <v>0.3851343420070385</v>
      </c>
    </row>
    <row r="97" spans="1:20" ht="39" customHeight="1">
      <c r="A97" s="18" t="s">
        <v>29</v>
      </c>
      <c r="B97" s="405" t="s">
        <v>382</v>
      </c>
      <c r="C97" s="98">
        <f>F97</f>
        <v>7422.819</v>
      </c>
      <c r="D97" s="170"/>
      <c r="E97" s="52"/>
      <c r="F97" s="52">
        <v>7422.819</v>
      </c>
      <c r="G97" s="62"/>
      <c r="H97" s="53">
        <f>K97</f>
        <v>97.149</v>
      </c>
      <c r="I97" s="170"/>
      <c r="J97" s="52"/>
      <c r="K97" s="52">
        <v>97.149</v>
      </c>
      <c r="L97" s="152"/>
      <c r="M97" s="618">
        <f t="shared" si="11"/>
        <v>0.013087884804950788</v>
      </c>
      <c r="N97" s="104">
        <f>Q97</f>
        <v>97.149</v>
      </c>
      <c r="O97" s="170"/>
      <c r="P97" s="52"/>
      <c r="Q97" s="52">
        <v>97.149</v>
      </c>
      <c r="R97" s="288"/>
      <c r="S97" s="453">
        <f t="shared" si="12"/>
        <v>0.013087884804950788</v>
      </c>
      <c r="T97" s="566"/>
    </row>
    <row r="98" spans="1:19" ht="27.75" customHeight="1">
      <c r="A98" s="100" t="s">
        <v>63</v>
      </c>
      <c r="B98" s="507" t="s">
        <v>351</v>
      </c>
      <c r="C98" s="92">
        <f>C99</f>
        <v>1800.698</v>
      </c>
      <c r="D98" s="93"/>
      <c r="E98" s="94"/>
      <c r="F98" s="94">
        <f>F99</f>
        <v>1800.698</v>
      </c>
      <c r="G98" s="62"/>
      <c r="H98" s="92">
        <f>H99</f>
        <v>0</v>
      </c>
      <c r="I98" s="93"/>
      <c r="J98" s="94"/>
      <c r="K98" s="94">
        <f>K99</f>
        <v>0</v>
      </c>
      <c r="L98" s="152"/>
      <c r="M98" s="330">
        <f t="shared" si="11"/>
        <v>0</v>
      </c>
      <c r="N98" s="92">
        <f>N99</f>
        <v>0</v>
      </c>
      <c r="O98" s="93"/>
      <c r="P98" s="94"/>
      <c r="Q98" s="94">
        <f>Q99</f>
        <v>0</v>
      </c>
      <c r="R98" s="284"/>
      <c r="S98" s="330">
        <f t="shared" si="12"/>
        <v>0</v>
      </c>
    </row>
    <row r="99" spans="1:19" ht="36.75" customHeight="1" thickBot="1">
      <c r="A99" s="87" t="s">
        <v>49</v>
      </c>
      <c r="B99" s="406" t="s">
        <v>352</v>
      </c>
      <c r="C99" s="99">
        <f>F99</f>
        <v>1800.698</v>
      </c>
      <c r="D99" s="89"/>
      <c r="E99" s="90"/>
      <c r="F99" s="90">
        <v>1800.698</v>
      </c>
      <c r="G99" s="88"/>
      <c r="H99" s="53">
        <f>J99+K99</f>
        <v>0</v>
      </c>
      <c r="I99" s="52"/>
      <c r="J99" s="52"/>
      <c r="K99" s="52">
        <v>0</v>
      </c>
      <c r="L99" s="152"/>
      <c r="M99" s="454">
        <f t="shared" si="11"/>
        <v>0</v>
      </c>
      <c r="N99" s="104">
        <f>P99+Q99</f>
        <v>0</v>
      </c>
      <c r="O99" s="52"/>
      <c r="P99" s="52"/>
      <c r="Q99" s="52">
        <v>0</v>
      </c>
      <c r="R99" s="285"/>
      <c r="S99" s="453">
        <f t="shared" si="12"/>
        <v>0</v>
      </c>
    </row>
    <row r="100" spans="1:19" ht="70.5" customHeight="1" thickBot="1">
      <c r="A100" s="14">
        <v>8</v>
      </c>
      <c r="B100" s="532" t="s">
        <v>190</v>
      </c>
      <c r="C100" s="240">
        <f>C101+C102+C103+C104+C105+C106+C107+C108+C109+C110+C111+C112+C113+C114+C115</f>
        <v>83927.41600000001</v>
      </c>
      <c r="D100" s="241"/>
      <c r="E100" s="241">
        <f>E101+E102+E103+E104+E105+E106+E107+E108+E109+E110+E111+E112+E113+E114+E115</f>
        <v>31660.271</v>
      </c>
      <c r="F100" s="242">
        <f>F101+F102+F103+F104+F105+F106+F107+F108+F109+F110+F111+F112+F113+F114+F115</f>
        <v>52267.14499999999</v>
      </c>
      <c r="G100" s="167"/>
      <c r="H100" s="240">
        <f>H101+H102+H103+H104+H105+H106+H107+H108+H109+H110+H111+H112+H113+H114+H115</f>
        <v>78701.38900000001</v>
      </c>
      <c r="I100" s="241"/>
      <c r="J100" s="241">
        <f>J101+J102+J103+J104+J105+J106+J107+J108+J109+J110+J111+J112+J113+J114+J115</f>
        <v>31598.902</v>
      </c>
      <c r="K100" s="242">
        <f>K101+K102+K103+K104+K105+K106+K107+K108+K109+K110+K111+K112+K113+K114+K115</f>
        <v>47102.486999999994</v>
      </c>
      <c r="L100" s="166"/>
      <c r="M100" s="322">
        <f t="shared" si="11"/>
        <v>0.9377315870180013</v>
      </c>
      <c r="N100" s="240">
        <f>N101+N102+N103+N104+N105+N106+N107+N108+N109+N110+N111+N112+N113+N114+N115</f>
        <v>45633.526</v>
      </c>
      <c r="O100" s="241"/>
      <c r="P100" s="241">
        <f>P101+P102+P103+P104+P105+P106+P107+P108+P109+P110+P111+P112+P113+P114+P115</f>
        <v>0</v>
      </c>
      <c r="Q100" s="242">
        <f>Q101+Q102+Q103+Q104+Q105+Q106+Q107+Q108+Q109+Q110+Q111+Q112+Q113+Q114+Q115</f>
        <v>45633.526</v>
      </c>
      <c r="R100" s="289"/>
      <c r="S100" s="323">
        <f t="shared" si="12"/>
        <v>0.5437260930325793</v>
      </c>
    </row>
    <row r="101" spans="1:20" ht="52.5" customHeight="1">
      <c r="A101" s="21">
        <v>1</v>
      </c>
      <c r="B101" s="407" t="s">
        <v>213</v>
      </c>
      <c r="C101" s="382">
        <f>F101</f>
        <v>29811.016</v>
      </c>
      <c r="D101" s="383"/>
      <c r="E101" s="383"/>
      <c r="F101" s="384">
        <v>29811.016</v>
      </c>
      <c r="G101" s="377"/>
      <c r="H101" s="382">
        <f>K101</f>
        <v>24660.848</v>
      </c>
      <c r="I101" s="385"/>
      <c r="J101" s="385"/>
      <c r="K101" s="136">
        <v>24660.848</v>
      </c>
      <c r="L101" s="385"/>
      <c r="M101" s="618">
        <f aca="true" t="shared" si="13" ref="M101:M115">H101/C101</f>
        <v>0.8272394339059093</v>
      </c>
      <c r="N101" s="382">
        <f>Q101</f>
        <v>23344.766</v>
      </c>
      <c r="O101" s="385"/>
      <c r="P101" s="385"/>
      <c r="Q101" s="136">
        <v>23344.766</v>
      </c>
      <c r="R101" s="378"/>
      <c r="S101" s="453">
        <f aca="true" t="shared" si="14" ref="S101:S115">N101/C101</f>
        <v>0.7830919281650783</v>
      </c>
      <c r="T101" s="566"/>
    </row>
    <row r="102" spans="1:19" ht="66" customHeight="1">
      <c r="A102" s="16">
        <v>2</v>
      </c>
      <c r="B102" s="408" t="s">
        <v>327</v>
      </c>
      <c r="C102" s="386">
        <f>F102</f>
        <v>22288.761</v>
      </c>
      <c r="D102" s="387"/>
      <c r="E102" s="387"/>
      <c r="F102" s="388">
        <v>22288.761</v>
      </c>
      <c r="G102" s="380"/>
      <c r="H102" s="386">
        <f>K102</f>
        <v>22288.76</v>
      </c>
      <c r="I102" s="389"/>
      <c r="J102" s="389"/>
      <c r="K102" s="129">
        <v>22288.76</v>
      </c>
      <c r="L102" s="389"/>
      <c r="M102" s="454">
        <f t="shared" si="13"/>
        <v>0.9999999551343388</v>
      </c>
      <c r="N102" s="386">
        <f>Q102</f>
        <v>22288.76</v>
      </c>
      <c r="O102" s="389"/>
      <c r="P102" s="389"/>
      <c r="Q102" s="129">
        <v>22288.76</v>
      </c>
      <c r="R102" s="381"/>
      <c r="S102" s="454">
        <f t="shared" si="14"/>
        <v>0.9999999551343388</v>
      </c>
    </row>
    <row r="103" spans="1:19" ht="98.25" customHeight="1">
      <c r="A103" s="16">
        <v>3</v>
      </c>
      <c r="B103" s="408" t="s">
        <v>214</v>
      </c>
      <c r="C103" s="386">
        <f aca="true" t="shared" si="15" ref="C103:C115">F103+E103</f>
        <v>3329.8610000000003</v>
      </c>
      <c r="D103" s="387"/>
      <c r="E103" s="387">
        <v>3326.916</v>
      </c>
      <c r="F103" s="388">
        <v>2.945</v>
      </c>
      <c r="G103" s="380"/>
      <c r="H103" s="386">
        <f aca="true" t="shared" si="16" ref="H103:H115">K103+J103</f>
        <v>3269.991</v>
      </c>
      <c r="I103" s="389"/>
      <c r="J103" s="389">
        <v>3267.046</v>
      </c>
      <c r="K103" s="388">
        <v>2.945</v>
      </c>
      <c r="L103" s="389"/>
      <c r="M103" s="454">
        <f t="shared" si="13"/>
        <v>0.9820202705157962</v>
      </c>
      <c r="N103" s="386">
        <f aca="true" t="shared" si="17" ref="N103:N115">Q103+P103</f>
        <v>0</v>
      </c>
      <c r="O103" s="389"/>
      <c r="P103" s="389">
        <v>0</v>
      </c>
      <c r="Q103" s="129">
        <v>0</v>
      </c>
      <c r="R103" s="381"/>
      <c r="S103" s="453">
        <f t="shared" si="14"/>
        <v>0</v>
      </c>
    </row>
    <row r="104" spans="1:19" ht="72.75" customHeight="1">
      <c r="A104" s="16">
        <v>4</v>
      </c>
      <c r="B104" s="408" t="s">
        <v>168</v>
      </c>
      <c r="C104" s="386">
        <f t="shared" si="15"/>
        <v>3017.711</v>
      </c>
      <c r="D104" s="387"/>
      <c r="E104" s="387">
        <v>3016.412</v>
      </c>
      <c r="F104" s="388">
        <v>1.299</v>
      </c>
      <c r="G104" s="380"/>
      <c r="H104" s="386">
        <f t="shared" si="16"/>
        <v>3017.711</v>
      </c>
      <c r="I104" s="389"/>
      <c r="J104" s="387">
        <v>3016.412</v>
      </c>
      <c r="K104" s="388">
        <v>1.299</v>
      </c>
      <c r="L104" s="389"/>
      <c r="M104" s="454">
        <f t="shared" si="13"/>
        <v>1</v>
      </c>
      <c r="N104" s="386">
        <f t="shared" si="17"/>
        <v>0</v>
      </c>
      <c r="O104" s="389"/>
      <c r="P104" s="389">
        <v>0</v>
      </c>
      <c r="Q104" s="129">
        <v>0</v>
      </c>
      <c r="R104" s="381"/>
      <c r="S104" s="453">
        <f t="shared" si="14"/>
        <v>0</v>
      </c>
    </row>
    <row r="105" spans="1:19" ht="72" customHeight="1">
      <c r="A105" s="16">
        <v>5</v>
      </c>
      <c r="B105" s="408" t="s">
        <v>215</v>
      </c>
      <c r="C105" s="386">
        <f t="shared" si="15"/>
        <v>3071.891</v>
      </c>
      <c r="D105" s="387"/>
      <c r="E105" s="387">
        <v>3066.192</v>
      </c>
      <c r="F105" s="388">
        <v>5.699</v>
      </c>
      <c r="G105" s="380"/>
      <c r="H105" s="386">
        <f t="shared" si="16"/>
        <v>3071.891</v>
      </c>
      <c r="I105" s="389"/>
      <c r="J105" s="387">
        <v>3066.192</v>
      </c>
      <c r="K105" s="388">
        <v>5.699</v>
      </c>
      <c r="L105" s="389"/>
      <c r="M105" s="454">
        <f t="shared" si="13"/>
        <v>1</v>
      </c>
      <c r="N105" s="386">
        <f t="shared" si="17"/>
        <v>0</v>
      </c>
      <c r="O105" s="389"/>
      <c r="P105" s="389">
        <v>0</v>
      </c>
      <c r="Q105" s="129">
        <v>0</v>
      </c>
      <c r="R105" s="381"/>
      <c r="S105" s="453">
        <f t="shared" si="14"/>
        <v>0</v>
      </c>
    </row>
    <row r="106" spans="1:19" ht="87" customHeight="1">
      <c r="A106" s="16">
        <v>6</v>
      </c>
      <c r="B106" s="408" t="s">
        <v>216</v>
      </c>
      <c r="C106" s="386">
        <f t="shared" si="15"/>
        <v>750.9730000000001</v>
      </c>
      <c r="D106" s="387"/>
      <c r="E106" s="387">
        <v>749.633</v>
      </c>
      <c r="F106" s="388">
        <v>1.34</v>
      </c>
      <c r="G106" s="380"/>
      <c r="H106" s="386">
        <f t="shared" si="16"/>
        <v>750.9730000000001</v>
      </c>
      <c r="I106" s="389"/>
      <c r="J106" s="387">
        <v>749.633</v>
      </c>
      <c r="K106" s="388">
        <v>1.34</v>
      </c>
      <c r="L106" s="389"/>
      <c r="M106" s="454">
        <f t="shared" si="13"/>
        <v>1</v>
      </c>
      <c r="N106" s="386">
        <f t="shared" si="17"/>
        <v>0</v>
      </c>
      <c r="O106" s="389"/>
      <c r="P106" s="389">
        <v>0</v>
      </c>
      <c r="Q106" s="129">
        <v>0</v>
      </c>
      <c r="R106" s="381"/>
      <c r="S106" s="453">
        <f t="shared" si="14"/>
        <v>0</v>
      </c>
    </row>
    <row r="107" spans="1:19" ht="87" customHeight="1">
      <c r="A107" s="16">
        <v>7</v>
      </c>
      <c r="B107" s="408" t="s">
        <v>217</v>
      </c>
      <c r="C107" s="386">
        <f t="shared" si="15"/>
        <v>1969.795</v>
      </c>
      <c r="D107" s="387"/>
      <c r="E107" s="387">
        <v>1968.644</v>
      </c>
      <c r="F107" s="388">
        <v>1.151</v>
      </c>
      <c r="G107" s="380"/>
      <c r="H107" s="386">
        <f t="shared" si="16"/>
        <v>1969.795</v>
      </c>
      <c r="I107" s="389"/>
      <c r="J107" s="387">
        <v>1968.644</v>
      </c>
      <c r="K107" s="388">
        <v>1.151</v>
      </c>
      <c r="L107" s="389"/>
      <c r="M107" s="454">
        <f t="shared" si="13"/>
        <v>1</v>
      </c>
      <c r="N107" s="386">
        <f t="shared" si="17"/>
        <v>0</v>
      </c>
      <c r="O107" s="389"/>
      <c r="P107" s="389">
        <v>0</v>
      </c>
      <c r="Q107" s="129">
        <v>0</v>
      </c>
      <c r="R107" s="381"/>
      <c r="S107" s="453">
        <f t="shared" si="14"/>
        <v>0</v>
      </c>
    </row>
    <row r="108" spans="1:19" ht="74.25" customHeight="1">
      <c r="A108" s="16">
        <v>8</v>
      </c>
      <c r="B108" s="408" t="s">
        <v>218</v>
      </c>
      <c r="C108" s="386">
        <f t="shared" si="15"/>
        <v>5798.95</v>
      </c>
      <c r="D108" s="387"/>
      <c r="E108" s="387">
        <v>5793.492</v>
      </c>
      <c r="F108" s="388">
        <v>5.458</v>
      </c>
      <c r="G108" s="380"/>
      <c r="H108" s="386">
        <f t="shared" si="16"/>
        <v>5798.95</v>
      </c>
      <c r="I108" s="389"/>
      <c r="J108" s="387">
        <v>5793.492</v>
      </c>
      <c r="K108" s="388">
        <v>5.458</v>
      </c>
      <c r="L108" s="389"/>
      <c r="M108" s="454">
        <f t="shared" si="13"/>
        <v>1</v>
      </c>
      <c r="N108" s="386">
        <f t="shared" si="17"/>
        <v>0</v>
      </c>
      <c r="O108" s="389"/>
      <c r="P108" s="389">
        <v>0</v>
      </c>
      <c r="Q108" s="129">
        <v>0</v>
      </c>
      <c r="R108" s="381"/>
      <c r="S108" s="453">
        <f t="shared" si="14"/>
        <v>0</v>
      </c>
    </row>
    <row r="109" spans="1:19" ht="84.75" customHeight="1">
      <c r="A109" s="390">
        <v>9</v>
      </c>
      <c r="B109" s="408" t="s">
        <v>219</v>
      </c>
      <c r="C109" s="386">
        <f t="shared" si="15"/>
        <v>4657.036</v>
      </c>
      <c r="D109" s="387"/>
      <c r="E109" s="387">
        <v>4652.189</v>
      </c>
      <c r="F109" s="388">
        <v>4.847</v>
      </c>
      <c r="G109" s="380"/>
      <c r="H109" s="386">
        <f t="shared" si="16"/>
        <v>4657.036</v>
      </c>
      <c r="I109" s="389"/>
      <c r="J109" s="387">
        <v>4652.189</v>
      </c>
      <c r="K109" s="388">
        <v>4.847</v>
      </c>
      <c r="L109" s="389"/>
      <c r="M109" s="454">
        <f t="shared" si="13"/>
        <v>1</v>
      </c>
      <c r="N109" s="386">
        <f t="shared" si="17"/>
        <v>0</v>
      </c>
      <c r="O109" s="389"/>
      <c r="P109" s="389">
        <v>0</v>
      </c>
      <c r="Q109" s="129">
        <v>0</v>
      </c>
      <c r="R109" s="381"/>
      <c r="S109" s="453">
        <f t="shared" si="14"/>
        <v>0</v>
      </c>
    </row>
    <row r="110" spans="1:19" ht="63" customHeight="1">
      <c r="A110" s="16">
        <v>10</v>
      </c>
      <c r="B110" s="408" t="s">
        <v>169</v>
      </c>
      <c r="C110" s="386">
        <f t="shared" si="15"/>
        <v>3419.3250000000003</v>
      </c>
      <c r="D110" s="387"/>
      <c r="E110" s="387">
        <v>3414.248</v>
      </c>
      <c r="F110" s="388">
        <v>5.077</v>
      </c>
      <c r="G110" s="380"/>
      <c r="H110" s="386">
        <f t="shared" si="16"/>
        <v>3419.3250000000003</v>
      </c>
      <c r="I110" s="389"/>
      <c r="J110" s="387">
        <v>3414.248</v>
      </c>
      <c r="K110" s="388">
        <v>5.077</v>
      </c>
      <c r="L110" s="389"/>
      <c r="M110" s="454">
        <f t="shared" si="13"/>
        <v>1</v>
      </c>
      <c r="N110" s="386">
        <f t="shared" si="17"/>
        <v>0</v>
      </c>
      <c r="O110" s="389"/>
      <c r="P110" s="389">
        <v>0</v>
      </c>
      <c r="Q110" s="129">
        <v>0</v>
      </c>
      <c r="R110" s="381"/>
      <c r="S110" s="453">
        <f t="shared" si="14"/>
        <v>0</v>
      </c>
    </row>
    <row r="111" spans="1:19" ht="85.5" customHeight="1">
      <c r="A111" s="16">
        <v>11</v>
      </c>
      <c r="B111" s="408" t="s">
        <v>220</v>
      </c>
      <c r="C111" s="386">
        <f t="shared" si="15"/>
        <v>1684.8970000000002</v>
      </c>
      <c r="D111" s="387"/>
      <c r="E111" s="387">
        <v>1683.18</v>
      </c>
      <c r="F111" s="388">
        <v>1.717</v>
      </c>
      <c r="G111" s="380"/>
      <c r="H111" s="386">
        <f t="shared" si="16"/>
        <v>1684.8970000000002</v>
      </c>
      <c r="I111" s="389"/>
      <c r="J111" s="387">
        <v>1683.18</v>
      </c>
      <c r="K111" s="388">
        <v>1.717</v>
      </c>
      <c r="L111" s="389"/>
      <c r="M111" s="454">
        <f t="shared" si="13"/>
        <v>1</v>
      </c>
      <c r="N111" s="386">
        <f t="shared" si="17"/>
        <v>0</v>
      </c>
      <c r="O111" s="389"/>
      <c r="P111" s="389">
        <v>0</v>
      </c>
      <c r="Q111" s="129">
        <v>0</v>
      </c>
      <c r="R111" s="381"/>
      <c r="S111" s="453">
        <f t="shared" si="14"/>
        <v>0</v>
      </c>
    </row>
    <row r="112" spans="1:19" ht="84" customHeight="1">
      <c r="A112" s="16">
        <v>12</v>
      </c>
      <c r="B112" s="408" t="s">
        <v>221</v>
      </c>
      <c r="C112" s="386">
        <f t="shared" si="15"/>
        <v>769.91</v>
      </c>
      <c r="D112" s="387"/>
      <c r="E112" s="387">
        <v>767.886</v>
      </c>
      <c r="F112" s="388">
        <v>2.024</v>
      </c>
      <c r="G112" s="380"/>
      <c r="H112" s="386">
        <f t="shared" si="16"/>
        <v>769.91</v>
      </c>
      <c r="I112" s="389"/>
      <c r="J112" s="387">
        <v>767.886</v>
      </c>
      <c r="K112" s="388">
        <v>2.024</v>
      </c>
      <c r="L112" s="389"/>
      <c r="M112" s="454">
        <f t="shared" si="13"/>
        <v>1</v>
      </c>
      <c r="N112" s="386">
        <f t="shared" si="17"/>
        <v>0</v>
      </c>
      <c r="O112" s="389"/>
      <c r="P112" s="389">
        <v>0</v>
      </c>
      <c r="Q112" s="129">
        <v>0</v>
      </c>
      <c r="R112" s="381"/>
      <c r="S112" s="453">
        <f t="shared" si="14"/>
        <v>0</v>
      </c>
    </row>
    <row r="113" spans="1:19" ht="85.5" customHeight="1">
      <c r="A113" s="16">
        <v>13</v>
      </c>
      <c r="B113" s="408" t="s">
        <v>227</v>
      </c>
      <c r="C113" s="386">
        <f t="shared" si="15"/>
        <v>2785.157</v>
      </c>
      <c r="D113" s="387"/>
      <c r="E113" s="387">
        <v>2783.702</v>
      </c>
      <c r="F113" s="388">
        <v>1.455</v>
      </c>
      <c r="G113" s="380"/>
      <c r="H113" s="386">
        <f t="shared" si="16"/>
        <v>2785.157</v>
      </c>
      <c r="I113" s="389"/>
      <c r="J113" s="387">
        <v>2783.702</v>
      </c>
      <c r="K113" s="388">
        <v>1.455</v>
      </c>
      <c r="L113" s="389"/>
      <c r="M113" s="454">
        <f t="shared" si="13"/>
        <v>1</v>
      </c>
      <c r="N113" s="386">
        <f t="shared" si="17"/>
        <v>0</v>
      </c>
      <c r="O113" s="389"/>
      <c r="P113" s="389">
        <v>0</v>
      </c>
      <c r="Q113" s="129">
        <v>0</v>
      </c>
      <c r="R113" s="381"/>
      <c r="S113" s="453">
        <f t="shared" si="14"/>
        <v>0</v>
      </c>
    </row>
    <row r="114" spans="1:19" ht="75" customHeight="1">
      <c r="A114" s="16">
        <v>14</v>
      </c>
      <c r="B114" s="408" t="s">
        <v>228</v>
      </c>
      <c r="C114" s="386">
        <f t="shared" si="15"/>
        <v>438.239</v>
      </c>
      <c r="D114" s="387"/>
      <c r="E114" s="387">
        <v>437.777</v>
      </c>
      <c r="F114" s="388">
        <v>0.462</v>
      </c>
      <c r="G114" s="380"/>
      <c r="H114" s="386">
        <f t="shared" si="16"/>
        <v>436.73900000000003</v>
      </c>
      <c r="I114" s="389"/>
      <c r="J114" s="389">
        <v>436.278</v>
      </c>
      <c r="K114" s="129">
        <v>0.461</v>
      </c>
      <c r="L114" s="389"/>
      <c r="M114" s="454">
        <f t="shared" si="13"/>
        <v>0.9965772101524512</v>
      </c>
      <c r="N114" s="386">
        <f t="shared" si="17"/>
        <v>0</v>
      </c>
      <c r="O114" s="389"/>
      <c r="P114" s="389">
        <v>0</v>
      </c>
      <c r="Q114" s="129">
        <v>0</v>
      </c>
      <c r="R114" s="381"/>
      <c r="S114" s="453">
        <f t="shared" si="14"/>
        <v>0</v>
      </c>
    </row>
    <row r="115" spans="1:19" ht="37.5" customHeight="1" thickBot="1">
      <c r="A115" s="16">
        <v>15</v>
      </c>
      <c r="B115" s="408" t="s">
        <v>229</v>
      </c>
      <c r="C115" s="386">
        <f t="shared" si="15"/>
        <v>133.894</v>
      </c>
      <c r="D115" s="379"/>
      <c r="E115" s="379"/>
      <c r="F115" s="388">
        <v>133.894</v>
      </c>
      <c r="G115" s="380"/>
      <c r="H115" s="386">
        <f t="shared" si="16"/>
        <v>119.406</v>
      </c>
      <c r="I115" s="389"/>
      <c r="J115" s="389"/>
      <c r="K115" s="129">
        <v>119.406</v>
      </c>
      <c r="L115" s="389"/>
      <c r="M115" s="454">
        <f t="shared" si="13"/>
        <v>0.8917950020165205</v>
      </c>
      <c r="N115" s="386">
        <f t="shared" si="17"/>
        <v>0</v>
      </c>
      <c r="O115" s="389"/>
      <c r="P115" s="389"/>
      <c r="Q115" s="129">
        <v>0</v>
      </c>
      <c r="R115" s="381"/>
      <c r="S115" s="453">
        <f t="shared" si="14"/>
        <v>0</v>
      </c>
    </row>
    <row r="116" spans="1:19" ht="77.25" customHeight="1" thickBot="1">
      <c r="A116" s="20" t="s">
        <v>202</v>
      </c>
      <c r="B116" s="533" t="s">
        <v>442</v>
      </c>
      <c r="C116" s="234">
        <f>C117+C121</f>
        <v>609.2</v>
      </c>
      <c r="D116" s="235"/>
      <c r="E116" s="243"/>
      <c r="F116" s="235">
        <f>F117+F121</f>
        <v>609.2</v>
      </c>
      <c r="G116" s="187"/>
      <c r="H116" s="234">
        <f>H117+H121</f>
        <v>258.044</v>
      </c>
      <c r="I116" s="235"/>
      <c r="J116" s="243"/>
      <c r="K116" s="235">
        <f>K117+K121</f>
        <v>258.044</v>
      </c>
      <c r="L116" s="317"/>
      <c r="M116" s="322">
        <f aca="true" t="shared" si="18" ref="M116:M134">H116/C116</f>
        <v>0.42357846355876555</v>
      </c>
      <c r="N116" s="234">
        <f>N117+N121</f>
        <v>258.044</v>
      </c>
      <c r="O116" s="235"/>
      <c r="P116" s="243"/>
      <c r="Q116" s="235">
        <f>Q117+Q121</f>
        <v>258.044</v>
      </c>
      <c r="R116" s="290"/>
      <c r="S116" s="323">
        <f>N116/C116</f>
        <v>0.42357846355876555</v>
      </c>
    </row>
    <row r="117" spans="1:19" ht="15.75" customHeight="1">
      <c r="A117" s="332" t="s">
        <v>399</v>
      </c>
      <c r="B117" s="507" t="s">
        <v>32</v>
      </c>
      <c r="C117" s="101">
        <f>C118+C119+C120</f>
        <v>195</v>
      </c>
      <c r="D117" s="94"/>
      <c r="E117" s="93"/>
      <c r="F117" s="103">
        <f>F118+F119+F120</f>
        <v>195</v>
      </c>
      <c r="G117" s="188"/>
      <c r="H117" s="101">
        <f>H118+H119+H120</f>
        <v>191.739</v>
      </c>
      <c r="I117" s="94"/>
      <c r="J117" s="93"/>
      <c r="K117" s="103">
        <f>K118+K119+K120</f>
        <v>191.739</v>
      </c>
      <c r="L117" s="93"/>
      <c r="M117" s="330">
        <f t="shared" si="18"/>
        <v>0.983276923076923</v>
      </c>
      <c r="N117" s="101">
        <f>N118+N119+N120</f>
        <v>191.739</v>
      </c>
      <c r="O117" s="94"/>
      <c r="P117" s="93"/>
      <c r="Q117" s="103">
        <f>Q118+Q119+Q120</f>
        <v>191.739</v>
      </c>
      <c r="R117" s="284"/>
      <c r="S117" s="330">
        <f>N117/C117</f>
        <v>0.983276923076923</v>
      </c>
    </row>
    <row r="118" spans="1:19" ht="48.75" customHeight="1">
      <c r="A118" s="18" t="s">
        <v>49</v>
      </c>
      <c r="B118" s="405" t="s">
        <v>443</v>
      </c>
      <c r="C118" s="104">
        <f>F118</f>
        <v>85</v>
      </c>
      <c r="D118" s="52"/>
      <c r="E118" s="52"/>
      <c r="F118" s="52">
        <v>85</v>
      </c>
      <c r="G118" s="62"/>
      <c r="H118" s="104">
        <f>K118</f>
        <v>85</v>
      </c>
      <c r="I118" s="52"/>
      <c r="J118" s="52"/>
      <c r="K118" s="52">
        <v>85</v>
      </c>
      <c r="L118" s="170"/>
      <c r="M118" s="454">
        <f t="shared" si="18"/>
        <v>1</v>
      </c>
      <c r="N118" s="104">
        <f>Q118</f>
        <v>85</v>
      </c>
      <c r="O118" s="52"/>
      <c r="P118" s="52"/>
      <c r="Q118" s="52">
        <v>85</v>
      </c>
      <c r="R118" s="284"/>
      <c r="S118" s="453">
        <f>N118/C118</f>
        <v>1</v>
      </c>
    </row>
    <row r="119" spans="1:19" ht="60.75" customHeight="1">
      <c r="A119" s="18" t="s">
        <v>29</v>
      </c>
      <c r="B119" s="405" t="s">
        <v>288</v>
      </c>
      <c r="C119" s="189">
        <f>F119</f>
        <v>10</v>
      </c>
      <c r="D119" s="190"/>
      <c r="E119" s="191"/>
      <c r="F119" s="52">
        <v>10</v>
      </c>
      <c r="G119" s="192"/>
      <c r="H119" s="189">
        <f>K119</f>
        <v>10</v>
      </c>
      <c r="I119" s="190"/>
      <c r="J119" s="191"/>
      <c r="K119" s="52">
        <v>10</v>
      </c>
      <c r="L119" s="191"/>
      <c r="M119" s="454">
        <f t="shared" si="18"/>
        <v>1</v>
      </c>
      <c r="N119" s="189">
        <f>Q119</f>
        <v>10</v>
      </c>
      <c r="O119" s="190"/>
      <c r="P119" s="191"/>
      <c r="Q119" s="52">
        <v>10</v>
      </c>
      <c r="R119" s="288"/>
      <c r="S119" s="41"/>
    </row>
    <row r="120" spans="1:19" ht="38.25" customHeight="1">
      <c r="A120" s="18" t="s">
        <v>47</v>
      </c>
      <c r="B120" s="409" t="s">
        <v>444</v>
      </c>
      <c r="C120" s="189">
        <f>F120</f>
        <v>100</v>
      </c>
      <c r="D120" s="190"/>
      <c r="E120" s="191"/>
      <c r="F120" s="52">
        <v>100</v>
      </c>
      <c r="G120" s="192"/>
      <c r="H120" s="189">
        <f>K120</f>
        <v>96.739</v>
      </c>
      <c r="I120" s="190"/>
      <c r="J120" s="191"/>
      <c r="K120" s="52">
        <v>96.739</v>
      </c>
      <c r="L120" s="191"/>
      <c r="M120" s="454">
        <f t="shared" si="18"/>
        <v>0.9673900000000001</v>
      </c>
      <c r="N120" s="189">
        <f>Q120</f>
        <v>96.739</v>
      </c>
      <c r="O120" s="190"/>
      <c r="P120" s="191"/>
      <c r="Q120" s="52">
        <v>96.739</v>
      </c>
      <c r="R120" s="288"/>
      <c r="S120" s="41"/>
    </row>
    <row r="121" spans="1:19" ht="36.75" customHeight="1">
      <c r="A121" s="102" t="s">
        <v>400</v>
      </c>
      <c r="B121" s="410" t="s">
        <v>24</v>
      </c>
      <c r="C121" s="101">
        <f>C122+C123+C124</f>
        <v>414.2</v>
      </c>
      <c r="D121" s="94"/>
      <c r="E121" s="93"/>
      <c r="F121" s="94">
        <f>F122+F123+F124</f>
        <v>414.2</v>
      </c>
      <c r="G121" s="67"/>
      <c r="H121" s="101">
        <f>H122+H123+H124</f>
        <v>66.305</v>
      </c>
      <c r="I121" s="94"/>
      <c r="J121" s="93"/>
      <c r="K121" s="94">
        <f>K122+K123+K124</f>
        <v>66.305</v>
      </c>
      <c r="L121" s="291"/>
      <c r="M121" s="330">
        <f t="shared" si="18"/>
        <v>0.16007967165620476</v>
      </c>
      <c r="N121" s="101">
        <f>N122+N123+N124</f>
        <v>66.305</v>
      </c>
      <c r="O121" s="94"/>
      <c r="P121" s="93"/>
      <c r="Q121" s="94">
        <f>Q122+Q123+Q124</f>
        <v>66.305</v>
      </c>
      <c r="R121" s="284"/>
      <c r="S121" s="330">
        <f aca="true" t="shared" si="19" ref="S121:S134">N121/C121</f>
        <v>0.16007967165620476</v>
      </c>
    </row>
    <row r="122" spans="1:20" ht="38.25" customHeight="1">
      <c r="A122" s="672" t="s">
        <v>49</v>
      </c>
      <c r="B122" s="673" t="s">
        <v>445</v>
      </c>
      <c r="C122" s="674">
        <f>F122</f>
        <v>114.2</v>
      </c>
      <c r="D122" s="675"/>
      <c r="E122" s="675"/>
      <c r="F122" s="675">
        <v>114.2</v>
      </c>
      <c r="G122" s="676"/>
      <c r="H122" s="674">
        <f>K122</f>
        <v>0</v>
      </c>
      <c r="I122" s="675"/>
      <c r="J122" s="675"/>
      <c r="K122" s="675">
        <v>0</v>
      </c>
      <c r="L122" s="677"/>
      <c r="M122" s="617">
        <f t="shared" si="18"/>
        <v>0</v>
      </c>
      <c r="N122" s="674">
        <f>Q122</f>
        <v>0</v>
      </c>
      <c r="O122" s="675"/>
      <c r="P122" s="675"/>
      <c r="Q122" s="675">
        <v>0</v>
      </c>
      <c r="R122" s="654"/>
      <c r="S122" s="629">
        <f t="shared" si="19"/>
        <v>0</v>
      </c>
      <c r="T122" s="614"/>
    </row>
    <row r="123" spans="1:20" ht="39.75" customHeight="1">
      <c r="A123" s="678" t="s">
        <v>29</v>
      </c>
      <c r="B123" s="405" t="s">
        <v>446</v>
      </c>
      <c r="C123" s="239">
        <f>F123</f>
        <v>80</v>
      </c>
      <c r="D123" s="233"/>
      <c r="E123" s="233"/>
      <c r="F123" s="233">
        <v>80</v>
      </c>
      <c r="G123" s="679"/>
      <c r="H123" s="239">
        <f>K123</f>
        <v>66.305</v>
      </c>
      <c r="I123" s="233"/>
      <c r="J123" s="233"/>
      <c r="K123" s="233">
        <v>66.305</v>
      </c>
      <c r="L123" s="680"/>
      <c r="M123" s="547">
        <f t="shared" si="18"/>
        <v>0.8288125000000001</v>
      </c>
      <c r="N123" s="239">
        <f>Q123</f>
        <v>66.305</v>
      </c>
      <c r="O123" s="233"/>
      <c r="P123" s="233"/>
      <c r="Q123" s="233">
        <v>66.305</v>
      </c>
      <c r="R123" s="548"/>
      <c r="S123" s="549">
        <f t="shared" si="19"/>
        <v>0.8288125000000001</v>
      </c>
      <c r="T123" s="564"/>
    </row>
    <row r="124" spans="1:20" ht="39.75" customHeight="1" thickBot="1">
      <c r="A124" s="681" t="s">
        <v>47</v>
      </c>
      <c r="B124" s="682" t="s">
        <v>397</v>
      </c>
      <c r="C124" s="683">
        <f>F124</f>
        <v>220</v>
      </c>
      <c r="D124" s="684"/>
      <c r="E124" s="684"/>
      <c r="F124" s="684">
        <v>220</v>
      </c>
      <c r="G124" s="685"/>
      <c r="H124" s="674">
        <f>K124</f>
        <v>0</v>
      </c>
      <c r="I124" s="675"/>
      <c r="J124" s="675"/>
      <c r="K124" s="675">
        <v>0</v>
      </c>
      <c r="L124" s="677"/>
      <c r="M124" s="617">
        <f t="shared" si="18"/>
        <v>0</v>
      </c>
      <c r="N124" s="674">
        <f>Q124</f>
        <v>0</v>
      </c>
      <c r="O124" s="675"/>
      <c r="P124" s="675"/>
      <c r="Q124" s="675">
        <v>0</v>
      </c>
      <c r="R124" s="686"/>
      <c r="S124" s="629">
        <f t="shared" si="19"/>
        <v>0</v>
      </c>
      <c r="T124" s="614"/>
    </row>
    <row r="125" spans="1:19" ht="51.75" customHeight="1" thickBot="1">
      <c r="A125" s="20" t="s">
        <v>46</v>
      </c>
      <c r="B125" s="527" t="s">
        <v>193</v>
      </c>
      <c r="C125" s="234">
        <f>C126+C128</f>
        <v>29610.545</v>
      </c>
      <c r="D125" s="235"/>
      <c r="E125" s="243"/>
      <c r="F125" s="235">
        <f>F126+F128</f>
        <v>29610.545</v>
      </c>
      <c r="G125" s="66"/>
      <c r="H125" s="234">
        <f>H126+H128</f>
        <v>17702.711</v>
      </c>
      <c r="I125" s="235"/>
      <c r="J125" s="243"/>
      <c r="K125" s="235">
        <f>K126+K128</f>
        <v>17702.711</v>
      </c>
      <c r="L125" s="186"/>
      <c r="M125" s="322">
        <f t="shared" si="18"/>
        <v>0.5978515761867943</v>
      </c>
      <c r="N125" s="234">
        <f>N126+N128</f>
        <v>13007.281</v>
      </c>
      <c r="O125" s="235"/>
      <c r="P125" s="243"/>
      <c r="Q125" s="235">
        <f>Q126+Q128</f>
        <v>13007.281</v>
      </c>
      <c r="R125" s="186"/>
      <c r="S125" s="323">
        <f t="shared" si="19"/>
        <v>0.43927867589063296</v>
      </c>
    </row>
    <row r="126" spans="1:19" ht="29.25" customHeight="1">
      <c r="A126" s="102" t="s">
        <v>73</v>
      </c>
      <c r="B126" s="508" t="s">
        <v>88</v>
      </c>
      <c r="C126" s="244">
        <f>C127</f>
        <v>4593.105</v>
      </c>
      <c r="D126" s="230"/>
      <c r="E126" s="230"/>
      <c r="F126" s="230">
        <f>F127</f>
        <v>4593.105</v>
      </c>
      <c r="G126" s="67"/>
      <c r="H126" s="101">
        <f>H127</f>
        <v>0</v>
      </c>
      <c r="I126" s="94"/>
      <c r="J126" s="94"/>
      <c r="K126" s="94">
        <f>K127</f>
        <v>0</v>
      </c>
      <c r="L126" s="291"/>
      <c r="M126" s="329">
        <f t="shared" si="18"/>
        <v>0</v>
      </c>
      <c r="N126" s="101">
        <f>N127</f>
        <v>0</v>
      </c>
      <c r="O126" s="94"/>
      <c r="P126" s="94"/>
      <c r="Q126" s="94">
        <f>Q127</f>
        <v>0</v>
      </c>
      <c r="R126" s="291"/>
      <c r="S126" s="330">
        <f t="shared" si="19"/>
        <v>0</v>
      </c>
    </row>
    <row r="127" spans="1:19" ht="39.75" customHeight="1">
      <c r="A127" s="17" t="s">
        <v>49</v>
      </c>
      <c r="B127" s="402" t="s">
        <v>195</v>
      </c>
      <c r="C127" s="125">
        <f>D127+E127+F127</f>
        <v>4593.105</v>
      </c>
      <c r="D127" s="233"/>
      <c r="E127" s="233"/>
      <c r="F127" s="233">
        <v>4593.105</v>
      </c>
      <c r="G127" s="445"/>
      <c r="H127" s="104">
        <v>0</v>
      </c>
      <c r="I127" s="52"/>
      <c r="J127" s="52"/>
      <c r="K127" s="52">
        <v>0</v>
      </c>
      <c r="L127" s="446"/>
      <c r="M127" s="454">
        <f t="shared" si="18"/>
        <v>0</v>
      </c>
      <c r="N127" s="104">
        <v>0</v>
      </c>
      <c r="O127" s="52"/>
      <c r="P127" s="52"/>
      <c r="Q127" s="52">
        <v>0</v>
      </c>
      <c r="R127" s="447"/>
      <c r="S127" s="453">
        <f t="shared" si="19"/>
        <v>0</v>
      </c>
    </row>
    <row r="128" spans="1:19" ht="38.25" customHeight="1">
      <c r="A128" s="332" t="s">
        <v>94</v>
      </c>
      <c r="B128" s="410" t="s">
        <v>24</v>
      </c>
      <c r="C128" s="439">
        <f>C129</f>
        <v>25017.44</v>
      </c>
      <c r="D128" s="440"/>
      <c r="E128" s="440"/>
      <c r="F128" s="440">
        <f>F129</f>
        <v>25017.44</v>
      </c>
      <c r="G128" s="441"/>
      <c r="H128" s="442">
        <f>H129</f>
        <v>17702.711</v>
      </c>
      <c r="I128" s="331"/>
      <c r="J128" s="331"/>
      <c r="K128" s="331">
        <f>K129</f>
        <v>17702.711</v>
      </c>
      <c r="L128" s="443"/>
      <c r="M128" s="330">
        <f t="shared" si="18"/>
        <v>0.707614807910002</v>
      </c>
      <c r="N128" s="442">
        <f>N129</f>
        <v>13007.281</v>
      </c>
      <c r="O128" s="331"/>
      <c r="P128" s="331"/>
      <c r="Q128" s="331">
        <f>Q129</f>
        <v>13007.281</v>
      </c>
      <c r="R128" s="444"/>
      <c r="S128" s="330">
        <f t="shared" si="19"/>
        <v>0.5199285378519946</v>
      </c>
    </row>
    <row r="129" spans="1:19" ht="49.5" customHeight="1" thickBot="1">
      <c r="A129" s="17" t="s">
        <v>49</v>
      </c>
      <c r="B129" s="402" t="s">
        <v>194</v>
      </c>
      <c r="C129" s="239">
        <f>F129</f>
        <v>25017.44</v>
      </c>
      <c r="D129" s="233"/>
      <c r="E129" s="233"/>
      <c r="F129" s="233">
        <v>25017.44</v>
      </c>
      <c r="G129" s="67"/>
      <c r="H129" s="104">
        <f>K129</f>
        <v>17702.711</v>
      </c>
      <c r="I129" s="172"/>
      <c r="J129" s="172"/>
      <c r="K129" s="52">
        <v>17702.711</v>
      </c>
      <c r="L129" s="291"/>
      <c r="M129" s="454">
        <f t="shared" si="18"/>
        <v>0.707614807910002</v>
      </c>
      <c r="N129" s="104">
        <f>Q129</f>
        <v>13007.281</v>
      </c>
      <c r="O129" s="52"/>
      <c r="P129" s="52"/>
      <c r="Q129" s="52">
        <v>13007.281</v>
      </c>
      <c r="R129" s="291"/>
      <c r="S129" s="453">
        <f t="shared" si="19"/>
        <v>0.5199285378519946</v>
      </c>
    </row>
    <row r="130" spans="1:19" ht="66" customHeight="1" thickBot="1">
      <c r="A130" s="24" t="s">
        <v>33</v>
      </c>
      <c r="B130" s="403" t="s">
        <v>163</v>
      </c>
      <c r="C130" s="245">
        <f>C131+C132</f>
        <v>700</v>
      </c>
      <c r="D130" s="212"/>
      <c r="E130" s="246"/>
      <c r="F130" s="109">
        <f>F131+F132</f>
        <v>700</v>
      </c>
      <c r="G130" s="114"/>
      <c r="H130" s="245">
        <f>H131+H132</f>
        <v>463.34299999999996</v>
      </c>
      <c r="I130" s="212"/>
      <c r="J130" s="246"/>
      <c r="K130" s="109">
        <f>K131+K132</f>
        <v>463.34299999999996</v>
      </c>
      <c r="L130" s="161"/>
      <c r="M130" s="323">
        <f t="shared" si="18"/>
        <v>0.6619185714285714</v>
      </c>
      <c r="N130" s="245">
        <f>N131+N132</f>
        <v>446.34299999999996</v>
      </c>
      <c r="O130" s="212"/>
      <c r="P130" s="246"/>
      <c r="Q130" s="109">
        <f>Q131+Q132</f>
        <v>446.34299999999996</v>
      </c>
      <c r="R130" s="286"/>
      <c r="S130" s="323">
        <f t="shared" si="19"/>
        <v>0.6376328571428571</v>
      </c>
    </row>
    <row r="131" spans="1:20" ht="87" customHeight="1">
      <c r="A131" s="12" t="s">
        <v>49</v>
      </c>
      <c r="B131" s="411" t="s">
        <v>23</v>
      </c>
      <c r="C131" s="50">
        <f>D131+E131+F131</f>
        <v>440</v>
      </c>
      <c r="D131" s="46"/>
      <c r="E131" s="46"/>
      <c r="F131" s="46">
        <v>440</v>
      </c>
      <c r="G131" s="156"/>
      <c r="H131" s="326">
        <f>I131+J131+K131</f>
        <v>317.322</v>
      </c>
      <c r="I131" s="118"/>
      <c r="J131" s="118"/>
      <c r="K131" s="118">
        <v>317.322</v>
      </c>
      <c r="L131" s="150"/>
      <c r="M131" s="618">
        <f t="shared" si="18"/>
        <v>0.7211863636363637</v>
      </c>
      <c r="N131" s="50">
        <f>O131+P131+Q131</f>
        <v>317.322</v>
      </c>
      <c r="O131" s="46"/>
      <c r="P131" s="46"/>
      <c r="Q131" s="118">
        <v>317.322</v>
      </c>
      <c r="R131" s="287"/>
      <c r="S131" s="453">
        <f t="shared" si="19"/>
        <v>0.7211863636363637</v>
      </c>
      <c r="T131" s="566"/>
    </row>
    <row r="132" spans="1:19" ht="62.25" customHeight="1" thickBot="1">
      <c r="A132" s="42" t="s">
        <v>29</v>
      </c>
      <c r="B132" s="412" t="s">
        <v>59</v>
      </c>
      <c r="C132" s="73">
        <f>D132+E132+F132</f>
        <v>260</v>
      </c>
      <c r="D132" s="60"/>
      <c r="E132" s="60"/>
      <c r="F132" s="60">
        <v>260</v>
      </c>
      <c r="G132" s="160"/>
      <c r="H132" s="73">
        <f>I132+J132+K132</f>
        <v>146.021</v>
      </c>
      <c r="I132" s="60"/>
      <c r="J132" s="60"/>
      <c r="K132" s="60">
        <v>146.021</v>
      </c>
      <c r="L132" s="319"/>
      <c r="M132" s="454">
        <f t="shared" si="18"/>
        <v>0.5616192307692307</v>
      </c>
      <c r="N132" s="73">
        <f>O132+P132+Q132</f>
        <v>129.021</v>
      </c>
      <c r="O132" s="60"/>
      <c r="P132" s="60"/>
      <c r="Q132" s="60">
        <v>129.021</v>
      </c>
      <c r="R132" s="292"/>
      <c r="S132" s="453">
        <f t="shared" si="19"/>
        <v>0.49623461538461533</v>
      </c>
    </row>
    <row r="133" spans="1:19" ht="66" customHeight="1" thickBot="1">
      <c r="A133" s="24" t="s">
        <v>43</v>
      </c>
      <c r="B133" s="527" t="s">
        <v>150</v>
      </c>
      <c r="C133" s="245">
        <f>C134+C169</f>
        <v>706.92</v>
      </c>
      <c r="D133" s="247"/>
      <c r="E133" s="247"/>
      <c r="F133" s="247">
        <f>F134+F169</f>
        <v>706.92</v>
      </c>
      <c r="G133" s="45"/>
      <c r="H133" s="247">
        <f>H134+H169</f>
        <v>671.53</v>
      </c>
      <c r="I133" s="247"/>
      <c r="J133" s="247"/>
      <c r="K133" s="247">
        <f>K134+K169</f>
        <v>671.53</v>
      </c>
      <c r="L133" s="107"/>
      <c r="M133" s="323">
        <f t="shared" si="18"/>
        <v>0.9499377581621683</v>
      </c>
      <c r="N133" s="247">
        <f>N134+N169</f>
        <v>671.53</v>
      </c>
      <c r="O133" s="247"/>
      <c r="P133" s="247"/>
      <c r="Q133" s="247">
        <f>Q134+Q169</f>
        <v>671.53</v>
      </c>
      <c r="R133" s="274"/>
      <c r="S133" s="323">
        <f t="shared" si="19"/>
        <v>0.9499377581621683</v>
      </c>
    </row>
    <row r="134" spans="1:19" ht="39" customHeight="1">
      <c r="A134" s="71" t="s">
        <v>401</v>
      </c>
      <c r="B134" s="508" t="s">
        <v>80</v>
      </c>
      <c r="C134" s="376">
        <f>C135+C141+C146+C153+C157+C161+C165</f>
        <v>656.92</v>
      </c>
      <c r="D134" s="180"/>
      <c r="E134" s="180"/>
      <c r="F134" s="197">
        <f>F135+F141+F146+F153+F157+F161+F165</f>
        <v>656.92</v>
      </c>
      <c r="G134" s="195"/>
      <c r="H134" s="181">
        <f>H135+H141+H146+H153+H157+H161+H165</f>
        <v>621.53</v>
      </c>
      <c r="I134" s="180"/>
      <c r="J134" s="180"/>
      <c r="K134" s="197">
        <f>K135+K141+K146+K153+K157+K161+K165</f>
        <v>621.53</v>
      </c>
      <c r="L134" s="195"/>
      <c r="M134" s="330">
        <f t="shared" si="18"/>
        <v>0.9461273823296596</v>
      </c>
      <c r="N134" s="375">
        <f>N135+N141+N146+N153+N157+N161+N165</f>
        <v>621.53</v>
      </c>
      <c r="O134" s="180"/>
      <c r="P134" s="180"/>
      <c r="Q134" s="197">
        <f>Q135+Q141+Q146+Q153+Q157+Q161+Q165</f>
        <v>621.53</v>
      </c>
      <c r="R134" s="293"/>
      <c r="S134" s="330">
        <f t="shared" si="19"/>
        <v>0.9461273823296596</v>
      </c>
    </row>
    <row r="135" spans="1:19" ht="21.75" customHeight="1">
      <c r="A135" s="7" t="s">
        <v>49</v>
      </c>
      <c r="B135" s="413" t="s">
        <v>60</v>
      </c>
      <c r="C135" s="153">
        <f>C136+C137+C138+C139+C140</f>
        <v>158.39</v>
      </c>
      <c r="D135" s="146"/>
      <c r="E135" s="149"/>
      <c r="F135" s="146">
        <f>F136+F137+F138+F139+F140</f>
        <v>158.39</v>
      </c>
      <c r="G135" s="149"/>
      <c r="H135" s="148">
        <f>H136+H137+H138+H139+H140</f>
        <v>141.34</v>
      </c>
      <c r="I135" s="146"/>
      <c r="J135" s="149"/>
      <c r="K135" s="146">
        <f>K136+K137+K138+K139+K140</f>
        <v>141.34</v>
      </c>
      <c r="L135" s="149"/>
      <c r="M135" s="455">
        <f aca="true" t="shared" si="20" ref="M135:M168">H135/C135</f>
        <v>0.892354315297683</v>
      </c>
      <c r="N135" s="148">
        <f>N136+N137+N138+N139+N140</f>
        <v>141.34</v>
      </c>
      <c r="O135" s="146"/>
      <c r="P135" s="149"/>
      <c r="Q135" s="146">
        <f>Q136+Q137+Q138+Q139+Q140</f>
        <v>141.34</v>
      </c>
      <c r="R135" s="284"/>
      <c r="S135" s="324">
        <f aca="true" t="shared" si="21" ref="S135:S168">N135/C135</f>
        <v>0.892354315297683</v>
      </c>
    </row>
    <row r="136" spans="1:19" ht="25.5" customHeight="1">
      <c r="A136" s="7" t="s">
        <v>50</v>
      </c>
      <c r="B136" s="65" t="s">
        <v>151</v>
      </c>
      <c r="C136" s="122">
        <f>D136+E136+F136</f>
        <v>64.08</v>
      </c>
      <c r="D136" s="106"/>
      <c r="E136" s="106"/>
      <c r="F136" s="106">
        <v>64.08</v>
      </c>
      <c r="G136" s="152"/>
      <c r="H136" s="98">
        <f>I136+J136+K136</f>
        <v>47.04</v>
      </c>
      <c r="I136" s="106"/>
      <c r="J136" s="106"/>
      <c r="K136" s="106">
        <v>47.04</v>
      </c>
      <c r="L136" s="152"/>
      <c r="M136" s="454">
        <f t="shared" si="20"/>
        <v>0.7340823970037453</v>
      </c>
      <c r="N136" s="98">
        <f>O136+P136+Q136</f>
        <v>47.04</v>
      </c>
      <c r="O136" s="106"/>
      <c r="P136" s="106"/>
      <c r="Q136" s="106">
        <v>47.04</v>
      </c>
      <c r="R136" s="284"/>
      <c r="S136" s="453">
        <f t="shared" si="21"/>
        <v>0.7340823970037453</v>
      </c>
    </row>
    <row r="137" spans="1:19" ht="17.25" customHeight="1">
      <c r="A137" s="7" t="s">
        <v>51</v>
      </c>
      <c r="B137" s="335" t="s">
        <v>152</v>
      </c>
      <c r="C137" s="122">
        <f>F137</f>
        <v>10.37</v>
      </c>
      <c r="D137" s="106"/>
      <c r="E137" s="106"/>
      <c r="F137" s="106">
        <v>10.37</v>
      </c>
      <c r="G137" s="152"/>
      <c r="H137" s="98">
        <f>I137+J137+K137</f>
        <v>10.37</v>
      </c>
      <c r="I137" s="106"/>
      <c r="J137" s="106"/>
      <c r="K137" s="106">
        <v>10.37</v>
      </c>
      <c r="L137" s="152"/>
      <c r="M137" s="454">
        <f t="shared" si="20"/>
        <v>1</v>
      </c>
      <c r="N137" s="98">
        <f>O137+P137+Q137</f>
        <v>10.37</v>
      </c>
      <c r="O137" s="106"/>
      <c r="P137" s="106"/>
      <c r="Q137" s="106">
        <v>10.37</v>
      </c>
      <c r="R137" s="284"/>
      <c r="S137" s="453">
        <f t="shared" si="21"/>
        <v>1</v>
      </c>
    </row>
    <row r="138" spans="1:19" ht="22.5" customHeight="1">
      <c r="A138" s="7" t="s">
        <v>30</v>
      </c>
      <c r="B138" s="335" t="s">
        <v>153</v>
      </c>
      <c r="C138" s="122">
        <f>F138</f>
        <v>30.69</v>
      </c>
      <c r="D138" s="106"/>
      <c r="E138" s="106"/>
      <c r="F138" s="106">
        <v>30.69</v>
      </c>
      <c r="G138" s="152"/>
      <c r="H138" s="98">
        <f>I138+J138+K138</f>
        <v>30.68</v>
      </c>
      <c r="I138" s="106"/>
      <c r="J138" s="106"/>
      <c r="K138" s="106">
        <v>30.68</v>
      </c>
      <c r="L138" s="152"/>
      <c r="M138" s="454">
        <f t="shared" si="20"/>
        <v>0.9996741609644835</v>
      </c>
      <c r="N138" s="98">
        <f>O138+P138+Q138</f>
        <v>30.68</v>
      </c>
      <c r="O138" s="106"/>
      <c r="P138" s="106"/>
      <c r="Q138" s="106">
        <v>30.68</v>
      </c>
      <c r="R138" s="284"/>
      <c r="S138" s="453">
        <f t="shared" si="21"/>
        <v>0.9996741609644835</v>
      </c>
    </row>
    <row r="139" spans="1:19" ht="25.5" customHeight="1">
      <c r="A139" s="7" t="s">
        <v>36</v>
      </c>
      <c r="B139" s="335" t="s">
        <v>154</v>
      </c>
      <c r="C139" s="122">
        <f>F139</f>
        <v>51.94</v>
      </c>
      <c r="D139" s="106"/>
      <c r="E139" s="106"/>
      <c r="F139" s="106">
        <v>51.94</v>
      </c>
      <c r="G139" s="152"/>
      <c r="H139" s="98">
        <f>I139+J139+K139</f>
        <v>51.94</v>
      </c>
      <c r="I139" s="106"/>
      <c r="J139" s="106"/>
      <c r="K139" s="106">
        <v>51.94</v>
      </c>
      <c r="L139" s="152"/>
      <c r="M139" s="454">
        <f t="shared" si="20"/>
        <v>1</v>
      </c>
      <c r="N139" s="98">
        <f>O139+P139+Q139</f>
        <v>51.94</v>
      </c>
      <c r="O139" s="106"/>
      <c r="P139" s="106"/>
      <c r="Q139" s="106">
        <v>51.94</v>
      </c>
      <c r="R139" s="284"/>
      <c r="S139" s="453">
        <f t="shared" si="21"/>
        <v>1</v>
      </c>
    </row>
    <row r="140" spans="1:19" ht="24" customHeight="1">
      <c r="A140" s="7" t="s">
        <v>55</v>
      </c>
      <c r="B140" s="414" t="s">
        <v>155</v>
      </c>
      <c r="C140" s="122">
        <f>F140</f>
        <v>1.31</v>
      </c>
      <c r="D140" s="106"/>
      <c r="E140" s="106"/>
      <c r="F140" s="106">
        <v>1.31</v>
      </c>
      <c r="G140" s="152"/>
      <c r="H140" s="98">
        <f>I140+J140+K140</f>
        <v>1.31</v>
      </c>
      <c r="I140" s="106"/>
      <c r="J140" s="106"/>
      <c r="K140" s="106">
        <v>1.31</v>
      </c>
      <c r="L140" s="152"/>
      <c r="M140" s="454">
        <f t="shared" si="20"/>
        <v>1</v>
      </c>
      <c r="N140" s="98">
        <f>O140+P140+Q140</f>
        <v>1.31</v>
      </c>
      <c r="O140" s="106"/>
      <c r="P140" s="106"/>
      <c r="Q140" s="106">
        <v>1.31</v>
      </c>
      <c r="R140" s="284"/>
      <c r="S140" s="453">
        <f t="shared" si="21"/>
        <v>1</v>
      </c>
    </row>
    <row r="141" spans="1:19" ht="15" customHeight="1">
      <c r="A141" s="7" t="s">
        <v>29</v>
      </c>
      <c r="B141" s="413" t="s">
        <v>61</v>
      </c>
      <c r="C141" s="153">
        <f>C142+C143+C144+C145</f>
        <v>127.85000000000001</v>
      </c>
      <c r="D141" s="146"/>
      <c r="E141" s="149"/>
      <c r="F141" s="146">
        <f>F142+F143+F144+F145</f>
        <v>127.85000000000001</v>
      </c>
      <c r="G141" s="152"/>
      <c r="H141" s="148">
        <f>H142+H143+H144+H145</f>
        <v>117.19</v>
      </c>
      <c r="I141" s="146"/>
      <c r="J141" s="149"/>
      <c r="K141" s="146">
        <f>K142+K143+K144+K145</f>
        <v>117.19</v>
      </c>
      <c r="L141" s="149"/>
      <c r="M141" s="455">
        <f t="shared" si="20"/>
        <v>0.9166210402815799</v>
      </c>
      <c r="N141" s="153">
        <f>N142+N143+N144+N145</f>
        <v>117.19</v>
      </c>
      <c r="O141" s="146"/>
      <c r="P141" s="149"/>
      <c r="Q141" s="146">
        <f>Q142+Q143+Q144+Q145</f>
        <v>117.19</v>
      </c>
      <c r="R141" s="284"/>
      <c r="S141" s="324">
        <f t="shared" si="21"/>
        <v>0.9166210402815799</v>
      </c>
    </row>
    <row r="142" spans="1:19" ht="26.25" customHeight="1">
      <c r="A142" s="7" t="s">
        <v>40</v>
      </c>
      <c r="B142" s="65" t="s">
        <v>151</v>
      </c>
      <c r="C142" s="196">
        <f>F142</f>
        <v>88.29</v>
      </c>
      <c r="D142" s="106"/>
      <c r="E142" s="106"/>
      <c r="F142" s="106">
        <v>88.29</v>
      </c>
      <c r="G142" s="152"/>
      <c r="H142" s="98">
        <f>I142+J142+K142</f>
        <v>77.86</v>
      </c>
      <c r="I142" s="146"/>
      <c r="J142" s="146"/>
      <c r="K142" s="106">
        <v>77.86</v>
      </c>
      <c r="L142" s="149"/>
      <c r="M142" s="454">
        <f t="shared" si="20"/>
        <v>0.8818665760561785</v>
      </c>
      <c r="N142" s="98">
        <f>O142+P142+Q142</f>
        <v>77.86</v>
      </c>
      <c r="O142" s="146"/>
      <c r="P142" s="146"/>
      <c r="Q142" s="106">
        <v>77.86</v>
      </c>
      <c r="R142" s="284"/>
      <c r="S142" s="453">
        <f t="shared" si="21"/>
        <v>0.8818665760561785</v>
      </c>
    </row>
    <row r="143" spans="1:19" ht="14.25" customHeight="1">
      <c r="A143" s="7" t="s">
        <v>31</v>
      </c>
      <c r="B143" s="335" t="s">
        <v>152</v>
      </c>
      <c r="C143" s="196">
        <f>F143</f>
        <v>8.65</v>
      </c>
      <c r="D143" s="106"/>
      <c r="E143" s="106"/>
      <c r="F143" s="106">
        <v>8.65</v>
      </c>
      <c r="G143" s="152"/>
      <c r="H143" s="98">
        <f>I143+J143+K143</f>
        <v>8.65</v>
      </c>
      <c r="I143" s="146"/>
      <c r="J143" s="146"/>
      <c r="K143" s="106">
        <v>8.65</v>
      </c>
      <c r="L143" s="149"/>
      <c r="M143" s="454">
        <f t="shared" si="20"/>
        <v>1</v>
      </c>
      <c r="N143" s="98">
        <f>O143+P143+Q143</f>
        <v>8.65</v>
      </c>
      <c r="O143" s="146"/>
      <c r="P143" s="146"/>
      <c r="Q143" s="106">
        <v>8.65</v>
      </c>
      <c r="R143" s="284"/>
      <c r="S143" s="453">
        <f t="shared" si="21"/>
        <v>1</v>
      </c>
    </row>
    <row r="144" spans="1:19" ht="24" customHeight="1">
      <c r="A144" s="7" t="s">
        <v>86</v>
      </c>
      <c r="B144" s="335" t="s">
        <v>153</v>
      </c>
      <c r="C144" s="196">
        <f>F144</f>
        <v>30.68</v>
      </c>
      <c r="D144" s="106"/>
      <c r="E144" s="106"/>
      <c r="F144" s="106">
        <v>30.68</v>
      </c>
      <c r="G144" s="152"/>
      <c r="H144" s="98">
        <f>I144+J144+K144</f>
        <v>30.68</v>
      </c>
      <c r="I144" s="146"/>
      <c r="J144" s="146"/>
      <c r="K144" s="106">
        <v>30.68</v>
      </c>
      <c r="L144" s="149"/>
      <c r="M144" s="454">
        <f t="shared" si="20"/>
        <v>1</v>
      </c>
      <c r="N144" s="98">
        <f>O144+P144+Q144</f>
        <v>30.68</v>
      </c>
      <c r="O144" s="146"/>
      <c r="P144" s="146"/>
      <c r="Q144" s="106">
        <v>30.68</v>
      </c>
      <c r="R144" s="284"/>
      <c r="S144" s="453">
        <f t="shared" si="21"/>
        <v>1</v>
      </c>
    </row>
    <row r="145" spans="1:19" ht="24" customHeight="1">
      <c r="A145" s="7" t="s">
        <v>87</v>
      </c>
      <c r="B145" s="414" t="s">
        <v>155</v>
      </c>
      <c r="C145" s="196">
        <f>F145</f>
        <v>0.23</v>
      </c>
      <c r="D145" s="106"/>
      <c r="E145" s="106"/>
      <c r="F145" s="106">
        <v>0.23</v>
      </c>
      <c r="G145" s="152"/>
      <c r="H145" s="98">
        <f>I145+J145+K145</f>
        <v>0</v>
      </c>
      <c r="I145" s="146"/>
      <c r="J145" s="146"/>
      <c r="K145" s="106">
        <v>0</v>
      </c>
      <c r="L145" s="149"/>
      <c r="M145" s="454">
        <f t="shared" si="20"/>
        <v>0</v>
      </c>
      <c r="N145" s="98">
        <f>O145+P145+Q145</f>
        <v>0</v>
      </c>
      <c r="O145" s="146"/>
      <c r="P145" s="146"/>
      <c r="Q145" s="106">
        <v>0</v>
      </c>
      <c r="R145" s="284"/>
      <c r="S145" s="453">
        <f t="shared" si="21"/>
        <v>0</v>
      </c>
    </row>
    <row r="146" spans="1:19" ht="14.25" customHeight="1">
      <c r="A146" s="7" t="s">
        <v>47</v>
      </c>
      <c r="B146" s="413" t="s">
        <v>156</v>
      </c>
      <c r="C146" s="153">
        <f>C147+C148+C149+C150+C151+C152</f>
        <v>158.12</v>
      </c>
      <c r="D146" s="106"/>
      <c r="E146" s="152"/>
      <c r="F146" s="146">
        <f>F147+F148+F149+F150+F151+F152</f>
        <v>158.12</v>
      </c>
      <c r="G146" s="152"/>
      <c r="H146" s="148">
        <f>H147+H148+H149+H150+H151+H152</f>
        <v>156.31</v>
      </c>
      <c r="I146" s="106"/>
      <c r="J146" s="152"/>
      <c r="K146" s="146">
        <f>K147+K148+K149+K150+K151+K152</f>
        <v>156.31</v>
      </c>
      <c r="L146" s="149"/>
      <c r="M146" s="455">
        <f t="shared" si="20"/>
        <v>0.9885529977232481</v>
      </c>
      <c r="N146" s="153">
        <f>N147+N148+N149+N150+N151+N152</f>
        <v>156.31</v>
      </c>
      <c r="O146" s="106"/>
      <c r="P146" s="152"/>
      <c r="Q146" s="146">
        <f>Q147+Q148+Q149+Q150+Q151+Q152</f>
        <v>156.31</v>
      </c>
      <c r="R146" s="284"/>
      <c r="S146" s="324">
        <f t="shared" si="21"/>
        <v>0.9885529977232481</v>
      </c>
    </row>
    <row r="147" spans="1:19" ht="26.25" customHeight="1">
      <c r="A147" s="7" t="s">
        <v>34</v>
      </c>
      <c r="B147" s="65" t="s">
        <v>151</v>
      </c>
      <c r="C147" s="122">
        <f>D147+E147+F147</f>
        <v>55.7</v>
      </c>
      <c r="D147" s="146"/>
      <c r="E147" s="146"/>
      <c r="F147" s="106">
        <v>55.7</v>
      </c>
      <c r="G147" s="152"/>
      <c r="H147" s="98">
        <f aca="true" t="shared" si="22" ref="H147:H152">I147+J147+K147</f>
        <v>53.89</v>
      </c>
      <c r="I147" s="146"/>
      <c r="J147" s="146"/>
      <c r="K147" s="106">
        <v>53.89</v>
      </c>
      <c r="L147" s="149"/>
      <c r="M147" s="454">
        <f t="shared" si="20"/>
        <v>0.9675044883303411</v>
      </c>
      <c r="N147" s="98">
        <f aca="true" t="shared" si="23" ref="N147:N152">O147+P147+Q147</f>
        <v>53.89</v>
      </c>
      <c r="O147" s="146"/>
      <c r="P147" s="146"/>
      <c r="Q147" s="106">
        <v>53.89</v>
      </c>
      <c r="R147" s="284"/>
      <c r="S147" s="453">
        <f t="shared" si="21"/>
        <v>0.9675044883303411</v>
      </c>
    </row>
    <row r="148" spans="1:19" ht="14.25" customHeight="1">
      <c r="A148" s="7" t="s">
        <v>64</v>
      </c>
      <c r="B148" s="335" t="s">
        <v>152</v>
      </c>
      <c r="C148" s="122">
        <f>D148+E148+F148</f>
        <v>8.66</v>
      </c>
      <c r="D148" s="106"/>
      <c r="E148" s="106"/>
      <c r="F148" s="106">
        <v>8.66</v>
      </c>
      <c r="G148" s="152"/>
      <c r="H148" s="98">
        <f t="shared" si="22"/>
        <v>8.66</v>
      </c>
      <c r="I148" s="106"/>
      <c r="J148" s="106"/>
      <c r="K148" s="106">
        <v>8.66</v>
      </c>
      <c r="L148" s="152"/>
      <c r="M148" s="454">
        <f t="shared" si="20"/>
        <v>1</v>
      </c>
      <c r="N148" s="98">
        <f t="shared" si="23"/>
        <v>8.66</v>
      </c>
      <c r="O148" s="106"/>
      <c r="P148" s="106"/>
      <c r="Q148" s="106">
        <v>8.66</v>
      </c>
      <c r="R148" s="284"/>
      <c r="S148" s="453">
        <f t="shared" si="21"/>
        <v>1</v>
      </c>
    </row>
    <row r="149" spans="1:19" ht="24" customHeight="1">
      <c r="A149" s="7" t="s">
        <v>65</v>
      </c>
      <c r="B149" s="335" t="s">
        <v>153</v>
      </c>
      <c r="C149" s="122">
        <f>F149</f>
        <v>30.68</v>
      </c>
      <c r="D149" s="106"/>
      <c r="E149" s="106"/>
      <c r="F149" s="106">
        <v>30.68</v>
      </c>
      <c r="G149" s="152"/>
      <c r="H149" s="50">
        <f t="shared" si="22"/>
        <v>30.68</v>
      </c>
      <c r="I149" s="128"/>
      <c r="J149" s="128"/>
      <c r="K149" s="106">
        <v>30.68</v>
      </c>
      <c r="L149" s="152"/>
      <c r="M149" s="454">
        <f t="shared" si="20"/>
        <v>1</v>
      </c>
      <c r="N149" s="50">
        <f t="shared" si="23"/>
        <v>30.68</v>
      </c>
      <c r="O149" s="128"/>
      <c r="P149" s="128"/>
      <c r="Q149" s="106">
        <v>30.68</v>
      </c>
      <c r="R149" s="284"/>
      <c r="S149" s="453">
        <f t="shared" si="21"/>
        <v>1</v>
      </c>
    </row>
    <row r="150" spans="1:19" ht="26.25" customHeight="1">
      <c r="A150" s="7" t="s">
        <v>66</v>
      </c>
      <c r="B150" s="335" t="s">
        <v>154</v>
      </c>
      <c r="C150" s="122">
        <f>F150</f>
        <v>51.94</v>
      </c>
      <c r="D150" s="106"/>
      <c r="E150" s="106"/>
      <c r="F150" s="106">
        <v>51.94</v>
      </c>
      <c r="G150" s="152"/>
      <c r="H150" s="50">
        <f t="shared" si="22"/>
        <v>51.94</v>
      </c>
      <c r="I150" s="128"/>
      <c r="J150" s="128"/>
      <c r="K150" s="106">
        <v>51.94</v>
      </c>
      <c r="L150" s="152"/>
      <c r="M150" s="454">
        <f>H150/C150</f>
        <v>1</v>
      </c>
      <c r="N150" s="345">
        <f t="shared" si="23"/>
        <v>51.94</v>
      </c>
      <c r="O150" s="128"/>
      <c r="P150" s="128"/>
      <c r="Q150" s="106">
        <v>51.94</v>
      </c>
      <c r="R150" s="284"/>
      <c r="S150" s="453">
        <f t="shared" si="21"/>
        <v>1</v>
      </c>
    </row>
    <row r="151" spans="1:19" ht="14.25" customHeight="1">
      <c r="A151" s="7" t="s">
        <v>157</v>
      </c>
      <c r="B151" s="335" t="s">
        <v>321</v>
      </c>
      <c r="C151" s="122">
        <f>F151</f>
        <v>9.83</v>
      </c>
      <c r="D151" s="106"/>
      <c r="E151" s="106"/>
      <c r="F151" s="106">
        <v>9.83</v>
      </c>
      <c r="G151" s="152"/>
      <c r="H151" s="50">
        <f t="shared" si="22"/>
        <v>9.83</v>
      </c>
      <c r="I151" s="128"/>
      <c r="J151" s="128"/>
      <c r="K151" s="106">
        <v>9.83</v>
      </c>
      <c r="L151" s="152"/>
      <c r="M151" s="454">
        <f t="shared" si="20"/>
        <v>1</v>
      </c>
      <c r="N151" s="50">
        <f t="shared" si="23"/>
        <v>9.83</v>
      </c>
      <c r="O151" s="128"/>
      <c r="P151" s="128"/>
      <c r="Q151" s="106">
        <v>9.83</v>
      </c>
      <c r="R151" s="284"/>
      <c r="S151" s="453">
        <f t="shared" si="21"/>
        <v>1</v>
      </c>
    </row>
    <row r="152" spans="1:19" ht="24.75" customHeight="1">
      <c r="A152" s="7" t="s">
        <v>320</v>
      </c>
      <c r="B152" s="414" t="s">
        <v>155</v>
      </c>
      <c r="C152" s="122">
        <f>F152</f>
        <v>1.31</v>
      </c>
      <c r="D152" s="106"/>
      <c r="E152" s="106"/>
      <c r="F152" s="106">
        <v>1.31</v>
      </c>
      <c r="G152" s="152"/>
      <c r="H152" s="50">
        <f t="shared" si="22"/>
        <v>1.31</v>
      </c>
      <c r="I152" s="128"/>
      <c r="J152" s="128"/>
      <c r="K152" s="106">
        <v>1.31</v>
      </c>
      <c r="L152" s="152"/>
      <c r="M152" s="454">
        <f t="shared" si="20"/>
        <v>1</v>
      </c>
      <c r="N152" s="50">
        <f t="shared" si="23"/>
        <v>1.31</v>
      </c>
      <c r="O152" s="128"/>
      <c r="P152" s="128"/>
      <c r="Q152" s="106">
        <v>1.31</v>
      </c>
      <c r="R152" s="284"/>
      <c r="S152" s="453">
        <f t="shared" si="21"/>
        <v>1</v>
      </c>
    </row>
    <row r="153" spans="1:19" ht="25.5" customHeight="1">
      <c r="A153" s="7" t="s">
        <v>38</v>
      </c>
      <c r="B153" s="413" t="s">
        <v>158</v>
      </c>
      <c r="C153" s="154">
        <f>C154+C155+C156</f>
        <v>70.30999999999999</v>
      </c>
      <c r="D153" s="146"/>
      <c r="E153" s="149"/>
      <c r="F153" s="164">
        <f>F154+F155+F156</f>
        <v>70.30999999999999</v>
      </c>
      <c r="G153" s="152"/>
      <c r="H153" s="173">
        <f>H154+H155+H156</f>
        <v>67.88</v>
      </c>
      <c r="I153" s="146"/>
      <c r="J153" s="149"/>
      <c r="K153" s="164">
        <f>K154+K155+K156</f>
        <v>67.88</v>
      </c>
      <c r="L153" s="152"/>
      <c r="M153" s="455">
        <f t="shared" si="20"/>
        <v>0.9654387711563078</v>
      </c>
      <c r="N153" s="154">
        <f>N154+N155+N156</f>
        <v>67.88</v>
      </c>
      <c r="O153" s="146"/>
      <c r="P153" s="149"/>
      <c r="Q153" s="164">
        <f>Q154+Q155+Q156</f>
        <v>67.88</v>
      </c>
      <c r="R153" s="284"/>
      <c r="S153" s="324">
        <f t="shared" si="21"/>
        <v>0.9654387711563078</v>
      </c>
    </row>
    <row r="154" spans="1:19" ht="25.5" customHeight="1">
      <c r="A154" s="7" t="s">
        <v>35</v>
      </c>
      <c r="B154" s="65" t="s">
        <v>151</v>
      </c>
      <c r="C154" s="122">
        <f>F154</f>
        <v>27.38</v>
      </c>
      <c r="D154" s="106"/>
      <c r="E154" s="106"/>
      <c r="F154" s="106">
        <v>27.38</v>
      </c>
      <c r="G154" s="152"/>
      <c r="H154" s="50">
        <f>I154+J154+K154</f>
        <v>24.95</v>
      </c>
      <c r="I154" s="128"/>
      <c r="J154" s="128"/>
      <c r="K154" s="128">
        <v>24.95</v>
      </c>
      <c r="L154" s="152"/>
      <c r="M154" s="454">
        <f t="shared" si="20"/>
        <v>0.9112490869247626</v>
      </c>
      <c r="N154" s="50">
        <f>O154+P154+Q154</f>
        <v>24.95</v>
      </c>
      <c r="O154" s="128"/>
      <c r="P154" s="128"/>
      <c r="Q154" s="128">
        <v>24.95</v>
      </c>
      <c r="R154" s="284"/>
      <c r="S154" s="453">
        <f t="shared" si="21"/>
        <v>0.9112490869247626</v>
      </c>
    </row>
    <row r="155" spans="1:19" ht="23.25" customHeight="1">
      <c r="A155" s="7" t="s">
        <v>57</v>
      </c>
      <c r="B155" s="335" t="s">
        <v>153</v>
      </c>
      <c r="C155" s="122">
        <f>F155</f>
        <v>36.97</v>
      </c>
      <c r="D155" s="106"/>
      <c r="E155" s="106"/>
      <c r="F155" s="106">
        <v>36.97</v>
      </c>
      <c r="G155" s="152"/>
      <c r="H155" s="50">
        <f>I155+J155+K155</f>
        <v>36.97</v>
      </c>
      <c r="I155" s="128"/>
      <c r="J155" s="128"/>
      <c r="K155" s="106">
        <v>36.97</v>
      </c>
      <c r="L155" s="152"/>
      <c r="M155" s="454">
        <f t="shared" si="20"/>
        <v>1</v>
      </c>
      <c r="N155" s="50">
        <f>O155+P155+Q155</f>
        <v>36.97</v>
      </c>
      <c r="O155" s="128"/>
      <c r="P155" s="128"/>
      <c r="Q155" s="106">
        <v>36.97</v>
      </c>
      <c r="R155" s="284"/>
      <c r="S155" s="453">
        <f t="shared" si="21"/>
        <v>1</v>
      </c>
    </row>
    <row r="156" spans="1:19" ht="24.75" customHeight="1">
      <c r="A156" s="7" t="s">
        <v>322</v>
      </c>
      <c r="B156" s="335" t="s">
        <v>323</v>
      </c>
      <c r="C156" s="122">
        <f>F156</f>
        <v>5.96</v>
      </c>
      <c r="D156" s="106"/>
      <c r="E156" s="152"/>
      <c r="F156" s="106">
        <v>5.96</v>
      </c>
      <c r="G156" s="152"/>
      <c r="H156" s="50">
        <f>I156+J156+K156</f>
        <v>5.96</v>
      </c>
      <c r="I156" s="128"/>
      <c r="J156" s="128"/>
      <c r="K156" s="106">
        <v>5.96</v>
      </c>
      <c r="L156" s="152"/>
      <c r="M156" s="454">
        <f t="shared" si="20"/>
        <v>1</v>
      </c>
      <c r="N156" s="50">
        <f>O156+P156+Q156</f>
        <v>5.96</v>
      </c>
      <c r="O156" s="128"/>
      <c r="P156" s="128"/>
      <c r="Q156" s="106">
        <v>5.96</v>
      </c>
      <c r="R156" s="284"/>
      <c r="S156" s="453">
        <f t="shared" si="21"/>
        <v>1</v>
      </c>
    </row>
    <row r="157" spans="1:19" ht="23.25" customHeight="1">
      <c r="A157" s="7" t="s">
        <v>39</v>
      </c>
      <c r="B157" s="413" t="s">
        <v>159</v>
      </c>
      <c r="C157" s="154">
        <f>C158+C159+C160</f>
        <v>97.39</v>
      </c>
      <c r="D157" s="106"/>
      <c r="E157" s="152"/>
      <c r="F157" s="164">
        <f>F158+F159+F160</f>
        <v>97.39</v>
      </c>
      <c r="G157" s="152"/>
      <c r="H157" s="173">
        <f>H158+H159+H160</f>
        <v>96.17999999999999</v>
      </c>
      <c r="I157" s="106"/>
      <c r="J157" s="152"/>
      <c r="K157" s="164">
        <f>K158+K159+K160</f>
        <v>96.17999999999999</v>
      </c>
      <c r="L157" s="152"/>
      <c r="M157" s="455">
        <f t="shared" si="20"/>
        <v>0.9875757264606222</v>
      </c>
      <c r="N157" s="154">
        <f>N158+N159+N160</f>
        <v>96.17999999999999</v>
      </c>
      <c r="O157" s="106"/>
      <c r="P157" s="152"/>
      <c r="Q157" s="164">
        <f>Q158+Q159+Q160</f>
        <v>96.17999999999999</v>
      </c>
      <c r="R157" s="284"/>
      <c r="S157" s="324">
        <f t="shared" si="21"/>
        <v>0.9875757264606222</v>
      </c>
    </row>
    <row r="158" spans="1:19" ht="25.5" customHeight="1">
      <c r="A158" s="7" t="s">
        <v>56</v>
      </c>
      <c r="B158" s="65" t="s">
        <v>151</v>
      </c>
      <c r="C158" s="122">
        <f>F158</f>
        <v>57.56</v>
      </c>
      <c r="D158" s="106"/>
      <c r="E158" s="106"/>
      <c r="F158" s="106">
        <v>57.56</v>
      </c>
      <c r="G158" s="152"/>
      <c r="H158" s="50">
        <f>I158+J158+K158</f>
        <v>56.35</v>
      </c>
      <c r="I158" s="128"/>
      <c r="J158" s="128"/>
      <c r="K158" s="128">
        <v>56.35</v>
      </c>
      <c r="L158" s="152"/>
      <c r="M158" s="454">
        <f t="shared" si="20"/>
        <v>0.9789784572619875</v>
      </c>
      <c r="N158" s="50">
        <f>O158+P158+Q158</f>
        <v>56.35</v>
      </c>
      <c r="O158" s="128"/>
      <c r="P158" s="128"/>
      <c r="Q158" s="128">
        <v>56.35</v>
      </c>
      <c r="R158" s="284"/>
      <c r="S158" s="453">
        <f t="shared" si="21"/>
        <v>0.9789784572619875</v>
      </c>
    </row>
    <row r="159" spans="1:19" ht="24" customHeight="1">
      <c r="A159" s="7" t="s">
        <v>84</v>
      </c>
      <c r="B159" s="335" t="s">
        <v>153</v>
      </c>
      <c r="C159" s="122">
        <f>F159</f>
        <v>36.97</v>
      </c>
      <c r="D159" s="106"/>
      <c r="E159" s="106"/>
      <c r="F159" s="106">
        <v>36.97</v>
      </c>
      <c r="G159" s="152"/>
      <c r="H159" s="50">
        <f>I159+J159+K159</f>
        <v>36.97</v>
      </c>
      <c r="I159" s="128"/>
      <c r="J159" s="128"/>
      <c r="K159" s="106">
        <v>36.97</v>
      </c>
      <c r="L159" s="152"/>
      <c r="M159" s="454">
        <f t="shared" si="20"/>
        <v>1</v>
      </c>
      <c r="N159" s="50">
        <f>O159+P159+Q159</f>
        <v>36.97</v>
      </c>
      <c r="O159" s="128"/>
      <c r="P159" s="128"/>
      <c r="Q159" s="106">
        <v>36.97</v>
      </c>
      <c r="R159" s="284"/>
      <c r="S159" s="453">
        <f t="shared" si="21"/>
        <v>1</v>
      </c>
    </row>
    <row r="160" spans="1:19" ht="24" customHeight="1">
      <c r="A160" s="7" t="s">
        <v>324</v>
      </c>
      <c r="B160" s="335" t="s">
        <v>323</v>
      </c>
      <c r="C160" s="122">
        <f>F160</f>
        <v>2.86</v>
      </c>
      <c r="D160" s="106"/>
      <c r="E160" s="152"/>
      <c r="F160" s="106">
        <v>2.86</v>
      </c>
      <c r="G160" s="152"/>
      <c r="H160" s="50">
        <f>I160+J160+K160</f>
        <v>2.86</v>
      </c>
      <c r="I160" s="128"/>
      <c r="J160" s="128"/>
      <c r="K160" s="106">
        <v>2.86</v>
      </c>
      <c r="L160" s="152"/>
      <c r="M160" s="454">
        <f t="shared" si="20"/>
        <v>1</v>
      </c>
      <c r="N160" s="50">
        <f>O160+P160+Q160</f>
        <v>2.86</v>
      </c>
      <c r="O160" s="128"/>
      <c r="P160" s="128"/>
      <c r="Q160" s="106">
        <v>2.86</v>
      </c>
      <c r="R160" s="284"/>
      <c r="S160" s="453">
        <f t="shared" si="21"/>
        <v>1</v>
      </c>
    </row>
    <row r="161" spans="1:19" ht="25.5" customHeight="1">
      <c r="A161" s="7" t="s">
        <v>48</v>
      </c>
      <c r="B161" s="413" t="s">
        <v>160</v>
      </c>
      <c r="C161" s="154">
        <f>C162+C163+C164</f>
        <v>29.02</v>
      </c>
      <c r="D161" s="106"/>
      <c r="E161" s="152"/>
      <c r="F161" s="164">
        <f>F162+F163+F164</f>
        <v>29.02</v>
      </c>
      <c r="G161" s="152"/>
      <c r="H161" s="173">
        <f>H162+H163+H164</f>
        <v>27.54</v>
      </c>
      <c r="I161" s="106"/>
      <c r="J161" s="152"/>
      <c r="K161" s="164">
        <f>K162+K163+K164</f>
        <v>27.54</v>
      </c>
      <c r="L161" s="152"/>
      <c r="M161" s="454">
        <f t="shared" si="20"/>
        <v>0.9490006891798759</v>
      </c>
      <c r="N161" s="154">
        <f>N162+N163+N164</f>
        <v>27.54</v>
      </c>
      <c r="O161" s="106"/>
      <c r="P161" s="152"/>
      <c r="Q161" s="164">
        <f>Q162+Q163+Q164</f>
        <v>27.54</v>
      </c>
      <c r="R161" s="284"/>
      <c r="S161" s="324">
        <f t="shared" si="21"/>
        <v>0.9490006891798759</v>
      </c>
    </row>
    <row r="162" spans="1:19" ht="25.5" customHeight="1">
      <c r="A162" s="7" t="s">
        <v>17</v>
      </c>
      <c r="B162" s="65" t="s">
        <v>151</v>
      </c>
      <c r="C162" s="122">
        <f>F162</f>
        <v>5.63</v>
      </c>
      <c r="D162" s="106"/>
      <c r="E162" s="106"/>
      <c r="F162" s="106">
        <v>5.63</v>
      </c>
      <c r="G162" s="152"/>
      <c r="H162" s="50">
        <f>I162+J162+K162</f>
        <v>4.15</v>
      </c>
      <c r="I162" s="128"/>
      <c r="J162" s="128"/>
      <c r="K162" s="128">
        <v>4.15</v>
      </c>
      <c r="L162" s="152"/>
      <c r="M162" s="454">
        <f t="shared" si="20"/>
        <v>0.7371225577264654</v>
      </c>
      <c r="N162" s="50">
        <f>O162+P162+Q162</f>
        <v>4.15</v>
      </c>
      <c r="O162" s="128"/>
      <c r="P162" s="128"/>
      <c r="Q162" s="128">
        <v>4.15</v>
      </c>
      <c r="R162" s="284"/>
      <c r="S162" s="453">
        <f t="shared" si="21"/>
        <v>0.7371225577264654</v>
      </c>
    </row>
    <row r="163" spans="1:19" ht="25.5" customHeight="1">
      <c r="A163" s="7" t="s">
        <v>67</v>
      </c>
      <c r="B163" s="335" t="s">
        <v>153</v>
      </c>
      <c r="C163" s="122">
        <f>F163</f>
        <v>17.43</v>
      </c>
      <c r="D163" s="106"/>
      <c r="E163" s="152"/>
      <c r="F163" s="106">
        <v>17.43</v>
      </c>
      <c r="G163" s="152"/>
      <c r="H163" s="50">
        <f>I163+J163+K163</f>
        <v>17.43</v>
      </c>
      <c r="I163" s="128"/>
      <c r="J163" s="128"/>
      <c r="K163" s="106">
        <v>17.43</v>
      </c>
      <c r="L163" s="152"/>
      <c r="M163" s="454">
        <f t="shared" si="20"/>
        <v>1</v>
      </c>
      <c r="N163" s="50">
        <f>O163+P163+Q163</f>
        <v>17.43</v>
      </c>
      <c r="O163" s="128"/>
      <c r="P163" s="128"/>
      <c r="Q163" s="106">
        <v>17.43</v>
      </c>
      <c r="R163" s="284"/>
      <c r="S163" s="453">
        <f t="shared" si="21"/>
        <v>1</v>
      </c>
    </row>
    <row r="164" spans="1:19" ht="25.5" customHeight="1">
      <c r="A164" s="7" t="s">
        <v>68</v>
      </c>
      <c r="B164" s="335" t="s">
        <v>323</v>
      </c>
      <c r="C164" s="122">
        <f>F164</f>
        <v>5.96</v>
      </c>
      <c r="D164" s="106"/>
      <c r="E164" s="152"/>
      <c r="F164" s="106">
        <v>5.96</v>
      </c>
      <c r="G164" s="152"/>
      <c r="H164" s="50">
        <f>I164+J164+K164</f>
        <v>5.96</v>
      </c>
      <c r="I164" s="128"/>
      <c r="J164" s="128"/>
      <c r="K164" s="106">
        <v>5.96</v>
      </c>
      <c r="L164" s="152"/>
      <c r="M164" s="454">
        <f t="shared" si="20"/>
        <v>1</v>
      </c>
      <c r="N164" s="50">
        <f>O164+P164+Q164</f>
        <v>5.96</v>
      </c>
      <c r="O164" s="128"/>
      <c r="P164" s="128"/>
      <c r="Q164" s="106">
        <v>5.96</v>
      </c>
      <c r="R164" s="284"/>
      <c r="S164" s="453">
        <f t="shared" si="21"/>
        <v>1</v>
      </c>
    </row>
    <row r="165" spans="1:19" ht="25.5" customHeight="1">
      <c r="A165" s="7" t="s">
        <v>161</v>
      </c>
      <c r="B165" s="413" t="s">
        <v>162</v>
      </c>
      <c r="C165" s="154">
        <f>C166+C167+C168</f>
        <v>15.84</v>
      </c>
      <c r="D165" s="106"/>
      <c r="E165" s="152"/>
      <c r="F165" s="164">
        <f>F166+F167+F168</f>
        <v>15.84</v>
      </c>
      <c r="G165" s="152"/>
      <c r="H165" s="173">
        <f>H166+H167+H168</f>
        <v>15.09</v>
      </c>
      <c r="I165" s="106"/>
      <c r="J165" s="152"/>
      <c r="K165" s="164">
        <f>K166+K167+K168</f>
        <v>15.09</v>
      </c>
      <c r="L165" s="152"/>
      <c r="M165" s="455">
        <f t="shared" si="20"/>
        <v>0.9526515151515151</v>
      </c>
      <c r="N165" s="154">
        <f>N166+N167+N168</f>
        <v>15.09</v>
      </c>
      <c r="O165" s="106"/>
      <c r="P165" s="152"/>
      <c r="Q165" s="164">
        <f>Q166+Q167+Q168</f>
        <v>15.09</v>
      </c>
      <c r="R165" s="284"/>
      <c r="S165" s="324">
        <f t="shared" si="21"/>
        <v>0.9526515151515151</v>
      </c>
    </row>
    <row r="166" spans="1:19" ht="25.5" customHeight="1">
      <c r="A166" s="7" t="s">
        <v>62</v>
      </c>
      <c r="B166" s="65" t="s">
        <v>151</v>
      </c>
      <c r="C166" s="122">
        <f>F166</f>
        <v>3.76</v>
      </c>
      <c r="D166" s="106"/>
      <c r="E166" s="106"/>
      <c r="F166" s="106">
        <v>3.76</v>
      </c>
      <c r="G166" s="152"/>
      <c r="H166" s="50">
        <f>I166+J166+K166</f>
        <v>3.01</v>
      </c>
      <c r="I166" s="128"/>
      <c r="J166" s="128"/>
      <c r="K166" s="128">
        <v>3.01</v>
      </c>
      <c r="L166" s="152"/>
      <c r="M166" s="454">
        <f t="shared" si="20"/>
        <v>0.800531914893617</v>
      </c>
      <c r="N166" s="50">
        <f>O166+P166+Q166</f>
        <v>3.01</v>
      </c>
      <c r="O166" s="128"/>
      <c r="P166" s="128"/>
      <c r="Q166" s="128">
        <v>3.01</v>
      </c>
      <c r="R166" s="284"/>
      <c r="S166" s="453">
        <f t="shared" si="21"/>
        <v>0.800531914893617</v>
      </c>
    </row>
    <row r="167" spans="1:19" ht="27" customHeight="1">
      <c r="A167" s="361" t="s">
        <v>63</v>
      </c>
      <c r="B167" s="335" t="s">
        <v>153</v>
      </c>
      <c r="C167" s="122">
        <f>F167</f>
        <v>6.12</v>
      </c>
      <c r="D167" s="106"/>
      <c r="E167" s="106"/>
      <c r="F167" s="106">
        <v>6.12</v>
      </c>
      <c r="G167" s="152"/>
      <c r="H167" s="50">
        <f>I167+J167+K167</f>
        <v>6.12</v>
      </c>
      <c r="I167" s="128"/>
      <c r="J167" s="128"/>
      <c r="K167" s="106">
        <v>6.12</v>
      </c>
      <c r="L167" s="152"/>
      <c r="M167" s="454">
        <f t="shared" si="20"/>
        <v>1</v>
      </c>
      <c r="N167" s="50">
        <f>O167+P167+Q167</f>
        <v>6.12</v>
      </c>
      <c r="O167" s="128"/>
      <c r="P167" s="128"/>
      <c r="Q167" s="106">
        <v>6.12</v>
      </c>
      <c r="R167" s="284"/>
      <c r="S167" s="453">
        <f t="shared" si="21"/>
        <v>1</v>
      </c>
    </row>
    <row r="168" spans="1:19" ht="27" customHeight="1">
      <c r="A168" s="7" t="s">
        <v>325</v>
      </c>
      <c r="B168" s="335" t="s">
        <v>323</v>
      </c>
      <c r="C168" s="122">
        <f>F168</f>
        <v>5.96</v>
      </c>
      <c r="D168" s="106"/>
      <c r="E168" s="152"/>
      <c r="F168" s="106">
        <v>5.96</v>
      </c>
      <c r="G168" s="152"/>
      <c r="H168" s="50">
        <f>I168+J168+K168</f>
        <v>5.96</v>
      </c>
      <c r="I168" s="128"/>
      <c r="J168" s="128"/>
      <c r="K168" s="106">
        <v>5.96</v>
      </c>
      <c r="L168" s="152"/>
      <c r="M168" s="454">
        <f t="shared" si="20"/>
        <v>1</v>
      </c>
      <c r="N168" s="50">
        <f>O168+P168+Q168</f>
        <v>5.96</v>
      </c>
      <c r="O168" s="128"/>
      <c r="P168" s="128"/>
      <c r="Q168" s="106">
        <v>5.96</v>
      </c>
      <c r="R168" s="284"/>
      <c r="S168" s="453">
        <f t="shared" si="21"/>
        <v>1</v>
      </c>
    </row>
    <row r="169" spans="1:19" ht="17.25" customHeight="1">
      <c r="A169" s="310" t="s">
        <v>402</v>
      </c>
      <c r="B169" s="410" t="s">
        <v>32</v>
      </c>
      <c r="C169" s="193">
        <f>C170</f>
        <v>50</v>
      </c>
      <c r="D169" s="115"/>
      <c r="E169" s="115"/>
      <c r="F169" s="115">
        <f>F170</f>
        <v>50</v>
      </c>
      <c r="G169" s="194"/>
      <c r="H169" s="198">
        <f>H170</f>
        <v>50</v>
      </c>
      <c r="I169" s="115"/>
      <c r="J169" s="115"/>
      <c r="K169" s="115">
        <f>K170</f>
        <v>50</v>
      </c>
      <c r="L169" s="194"/>
      <c r="M169" s="330">
        <f aca="true" t="shared" si="24" ref="M169:M181">H169/C169</f>
        <v>1</v>
      </c>
      <c r="N169" s="198">
        <f>N170</f>
        <v>50</v>
      </c>
      <c r="O169" s="115"/>
      <c r="P169" s="115"/>
      <c r="Q169" s="115">
        <f>Q170</f>
        <v>50</v>
      </c>
      <c r="R169" s="451"/>
      <c r="S169" s="330">
        <f aca="true" t="shared" si="25" ref="S169:S181">N169/C169</f>
        <v>1</v>
      </c>
    </row>
    <row r="170" spans="1:19" ht="13.5" customHeight="1">
      <c r="A170" s="71" t="s">
        <v>49</v>
      </c>
      <c r="B170" s="413" t="s">
        <v>93</v>
      </c>
      <c r="C170" s="153">
        <f>C171</f>
        <v>50</v>
      </c>
      <c r="D170" s="146"/>
      <c r="E170" s="146"/>
      <c r="F170" s="146">
        <f>F171</f>
        <v>50</v>
      </c>
      <c r="G170" s="195"/>
      <c r="H170" s="148">
        <f>H171</f>
        <v>50</v>
      </c>
      <c r="I170" s="146"/>
      <c r="J170" s="146"/>
      <c r="K170" s="146">
        <f>K171</f>
        <v>50</v>
      </c>
      <c r="L170" s="195"/>
      <c r="M170" s="454">
        <f t="shared" si="24"/>
        <v>1</v>
      </c>
      <c r="N170" s="148">
        <f>N171</f>
        <v>50</v>
      </c>
      <c r="O170" s="146"/>
      <c r="P170" s="146"/>
      <c r="Q170" s="146">
        <f>Q171</f>
        <v>50</v>
      </c>
      <c r="R170" s="293"/>
      <c r="S170" s="324">
        <f t="shared" si="25"/>
        <v>1</v>
      </c>
    </row>
    <row r="171" spans="1:19" ht="14.25" customHeight="1" thickBot="1">
      <c r="A171" s="7" t="s">
        <v>50</v>
      </c>
      <c r="B171" s="65" t="s">
        <v>91</v>
      </c>
      <c r="C171" s="196">
        <f>F171</f>
        <v>50</v>
      </c>
      <c r="D171" s="180"/>
      <c r="E171" s="180"/>
      <c r="F171" s="106">
        <v>50</v>
      </c>
      <c r="G171" s="195"/>
      <c r="H171" s="448">
        <f>K171</f>
        <v>50</v>
      </c>
      <c r="I171" s="449"/>
      <c r="J171" s="449"/>
      <c r="K171" s="112">
        <v>50</v>
      </c>
      <c r="L171" s="450"/>
      <c r="M171" s="454">
        <f t="shared" si="24"/>
        <v>1</v>
      </c>
      <c r="N171" s="117">
        <f>Q171</f>
        <v>50</v>
      </c>
      <c r="O171" s="180"/>
      <c r="P171" s="180"/>
      <c r="Q171" s="106">
        <v>50</v>
      </c>
      <c r="R171" s="293"/>
      <c r="S171" s="453">
        <f t="shared" si="25"/>
        <v>1</v>
      </c>
    </row>
    <row r="172" spans="1:19" ht="78.75" customHeight="1" thickBot="1">
      <c r="A172" s="24" t="s">
        <v>37</v>
      </c>
      <c r="B172" s="528" t="s">
        <v>361</v>
      </c>
      <c r="C172" s="245">
        <f>C173+C179</f>
        <v>2055.2</v>
      </c>
      <c r="D172" s="44"/>
      <c r="E172" s="107"/>
      <c r="F172" s="44">
        <f>F173+F179</f>
        <v>2055.2</v>
      </c>
      <c r="G172" s="45"/>
      <c r="H172" s="245">
        <f>H173+H179</f>
        <v>1393.79</v>
      </c>
      <c r="I172" s="44"/>
      <c r="J172" s="107"/>
      <c r="K172" s="44">
        <f>K173+K179</f>
        <v>1393.79</v>
      </c>
      <c r="L172" s="107"/>
      <c r="M172" s="323">
        <f t="shared" si="24"/>
        <v>0.6781773063448813</v>
      </c>
      <c r="N172" s="245">
        <f>N173+N179</f>
        <v>1363.723</v>
      </c>
      <c r="O172" s="44"/>
      <c r="P172" s="107"/>
      <c r="Q172" s="44">
        <f>Q173+Q179</f>
        <v>1363.723</v>
      </c>
      <c r="R172" s="286"/>
      <c r="S172" s="323">
        <f t="shared" si="25"/>
        <v>0.6635475866095758</v>
      </c>
    </row>
    <row r="173" spans="1:19" ht="15" customHeight="1">
      <c r="A173" s="76" t="s">
        <v>362</v>
      </c>
      <c r="B173" s="509" t="s">
        <v>32</v>
      </c>
      <c r="C173" s="175">
        <f>C174+C175+C176+C177+C178</f>
        <v>250</v>
      </c>
      <c r="D173" s="176"/>
      <c r="E173" s="177"/>
      <c r="F173" s="178">
        <f>F174+F175+F176+F177+F178</f>
        <v>250</v>
      </c>
      <c r="G173" s="179"/>
      <c r="H173" s="198">
        <f>H174+H175+H176+H177+H178</f>
        <v>157.5</v>
      </c>
      <c r="I173" s="300"/>
      <c r="J173" s="194"/>
      <c r="K173" s="115">
        <f>K174+K175+K176+K177+K178</f>
        <v>157.5</v>
      </c>
      <c r="L173" s="194"/>
      <c r="M173" s="330">
        <f t="shared" si="24"/>
        <v>0.63</v>
      </c>
      <c r="N173" s="175">
        <f>N174+N175+N176+N177+N178</f>
        <v>157.5</v>
      </c>
      <c r="O173" s="176"/>
      <c r="P173" s="177"/>
      <c r="Q173" s="178">
        <f>Q174+Q175+Q176+Q177+Q178</f>
        <v>157.5</v>
      </c>
      <c r="R173" s="287"/>
      <c r="S173" s="328">
        <f t="shared" si="25"/>
        <v>0.63</v>
      </c>
    </row>
    <row r="174" spans="1:20" ht="38.25" customHeight="1">
      <c r="A174" s="7" t="s">
        <v>49</v>
      </c>
      <c r="B174" s="414" t="s">
        <v>369</v>
      </c>
      <c r="C174" s="546">
        <f>F174</f>
        <v>75</v>
      </c>
      <c r="D174" s="126"/>
      <c r="E174" s="126"/>
      <c r="F174" s="126">
        <v>75</v>
      </c>
      <c r="G174" s="596"/>
      <c r="H174" s="546">
        <f>K174</f>
        <v>0</v>
      </c>
      <c r="I174" s="126"/>
      <c r="J174" s="126"/>
      <c r="K174" s="126">
        <v>0</v>
      </c>
      <c r="L174" s="341"/>
      <c r="M174" s="617">
        <f t="shared" si="24"/>
        <v>0</v>
      </c>
      <c r="N174" s="546">
        <f>Q174</f>
        <v>0</v>
      </c>
      <c r="O174" s="126"/>
      <c r="P174" s="126"/>
      <c r="Q174" s="126">
        <v>0</v>
      </c>
      <c r="R174" s="548"/>
      <c r="S174" s="549">
        <f t="shared" si="25"/>
        <v>0</v>
      </c>
      <c r="T174" s="566"/>
    </row>
    <row r="175" spans="1:19" ht="50.25" customHeight="1">
      <c r="A175" s="7" t="s">
        <v>29</v>
      </c>
      <c r="B175" s="335" t="s">
        <v>370</v>
      </c>
      <c r="C175" s="117">
        <f>F175</f>
        <v>50</v>
      </c>
      <c r="D175" s="180"/>
      <c r="E175" s="180"/>
      <c r="F175" s="106">
        <v>50</v>
      </c>
      <c r="G175" s="158"/>
      <c r="H175" s="117">
        <f>K175</f>
        <v>50</v>
      </c>
      <c r="I175" s="106"/>
      <c r="J175" s="106"/>
      <c r="K175" s="106">
        <v>50</v>
      </c>
      <c r="L175" s="195"/>
      <c r="M175" s="454">
        <f t="shared" si="24"/>
        <v>1</v>
      </c>
      <c r="N175" s="117">
        <f>Q175</f>
        <v>50</v>
      </c>
      <c r="O175" s="106"/>
      <c r="P175" s="106"/>
      <c r="Q175" s="106">
        <v>50</v>
      </c>
      <c r="R175" s="284"/>
      <c r="S175" s="453">
        <f t="shared" si="25"/>
        <v>1</v>
      </c>
    </row>
    <row r="176" spans="1:19" ht="50.25" customHeight="1">
      <c r="A176" s="7" t="s">
        <v>47</v>
      </c>
      <c r="B176" s="335" t="s">
        <v>347</v>
      </c>
      <c r="C176" s="117">
        <f>F176</f>
        <v>50</v>
      </c>
      <c r="D176" s="180"/>
      <c r="E176" s="180"/>
      <c r="F176" s="106">
        <v>50</v>
      </c>
      <c r="G176" s="158"/>
      <c r="H176" s="117">
        <f>K176</f>
        <v>50</v>
      </c>
      <c r="I176" s="106"/>
      <c r="J176" s="106"/>
      <c r="K176" s="106">
        <v>50</v>
      </c>
      <c r="L176" s="195"/>
      <c r="M176" s="454">
        <f t="shared" si="24"/>
        <v>1</v>
      </c>
      <c r="N176" s="117">
        <f>Q176</f>
        <v>50</v>
      </c>
      <c r="O176" s="106"/>
      <c r="P176" s="106"/>
      <c r="Q176" s="106">
        <v>50</v>
      </c>
      <c r="R176" s="284"/>
      <c r="S176" s="453">
        <f t="shared" si="25"/>
        <v>1</v>
      </c>
    </row>
    <row r="177" spans="1:19" ht="52.5" customHeight="1">
      <c r="A177" s="7" t="s">
        <v>38</v>
      </c>
      <c r="B177" s="335" t="s">
        <v>379</v>
      </c>
      <c r="C177" s="117">
        <f>F177</f>
        <v>50</v>
      </c>
      <c r="D177" s="180"/>
      <c r="E177" s="180"/>
      <c r="F177" s="106">
        <v>50</v>
      </c>
      <c r="G177" s="158"/>
      <c r="H177" s="117">
        <f>K177</f>
        <v>50</v>
      </c>
      <c r="I177" s="106"/>
      <c r="J177" s="106"/>
      <c r="K177" s="106">
        <v>50</v>
      </c>
      <c r="L177" s="195"/>
      <c r="M177" s="454">
        <f t="shared" si="24"/>
        <v>1</v>
      </c>
      <c r="N177" s="117">
        <f>Q177</f>
        <v>50</v>
      </c>
      <c r="O177" s="106"/>
      <c r="P177" s="106"/>
      <c r="Q177" s="106">
        <v>50</v>
      </c>
      <c r="R177" s="284"/>
      <c r="S177" s="453">
        <f t="shared" si="25"/>
        <v>1</v>
      </c>
    </row>
    <row r="178" spans="1:20" ht="48" customHeight="1">
      <c r="A178" s="630" t="s">
        <v>39</v>
      </c>
      <c r="B178" s="335" t="s">
        <v>378</v>
      </c>
      <c r="C178" s="546">
        <f>F178</f>
        <v>25</v>
      </c>
      <c r="D178" s="126"/>
      <c r="E178" s="126"/>
      <c r="F178" s="126">
        <v>25</v>
      </c>
      <c r="G178" s="596"/>
      <c r="H178" s="546">
        <f>K178</f>
        <v>7.5</v>
      </c>
      <c r="I178" s="126"/>
      <c r="J178" s="126"/>
      <c r="K178" s="126">
        <v>7.5</v>
      </c>
      <c r="L178" s="341"/>
      <c r="M178" s="617">
        <f t="shared" si="24"/>
        <v>0.3</v>
      </c>
      <c r="N178" s="546">
        <f>Q178</f>
        <v>7.5</v>
      </c>
      <c r="O178" s="126"/>
      <c r="P178" s="126"/>
      <c r="Q178" s="126">
        <v>7.5</v>
      </c>
      <c r="R178" s="553"/>
      <c r="S178" s="549">
        <f t="shared" si="25"/>
        <v>0.3</v>
      </c>
      <c r="T178" s="566"/>
    </row>
    <row r="179" spans="1:19" ht="41.25" customHeight="1">
      <c r="A179" s="165" t="s">
        <v>380</v>
      </c>
      <c r="B179" s="510" t="s">
        <v>24</v>
      </c>
      <c r="C179" s="181">
        <f>C180</f>
        <v>1805.2</v>
      </c>
      <c r="D179" s="182"/>
      <c r="E179" s="182"/>
      <c r="F179" s="182">
        <f>F180</f>
        <v>1805.2</v>
      </c>
      <c r="G179" s="158"/>
      <c r="H179" s="181">
        <f>H180</f>
        <v>1236.29</v>
      </c>
      <c r="I179" s="182"/>
      <c r="J179" s="182"/>
      <c r="K179" s="182">
        <f>K180</f>
        <v>1236.29</v>
      </c>
      <c r="L179" s="321"/>
      <c r="M179" s="330">
        <f t="shared" si="24"/>
        <v>0.6848493241746066</v>
      </c>
      <c r="N179" s="181">
        <f>N180</f>
        <v>1206.223</v>
      </c>
      <c r="O179" s="182"/>
      <c r="P179" s="182"/>
      <c r="Q179" s="182">
        <f>Q180</f>
        <v>1206.223</v>
      </c>
      <c r="R179" s="285"/>
      <c r="S179" s="330">
        <f t="shared" si="25"/>
        <v>0.6681935519610015</v>
      </c>
    </row>
    <row r="180" spans="1:19" ht="48.75" customHeight="1" thickBot="1">
      <c r="A180" s="7" t="s">
        <v>49</v>
      </c>
      <c r="B180" s="415" t="s">
        <v>104</v>
      </c>
      <c r="C180" s="183">
        <f>D180+E180+F180</f>
        <v>1805.2</v>
      </c>
      <c r="D180" s="112"/>
      <c r="E180" s="112"/>
      <c r="F180" s="184">
        <v>1805.2</v>
      </c>
      <c r="G180" s="113"/>
      <c r="H180" s="183">
        <f>I180+J180+K180</f>
        <v>1236.29</v>
      </c>
      <c r="I180" s="112"/>
      <c r="J180" s="112"/>
      <c r="K180" s="112">
        <v>1236.29</v>
      </c>
      <c r="L180" s="320"/>
      <c r="M180" s="454">
        <f t="shared" si="24"/>
        <v>0.6848493241746066</v>
      </c>
      <c r="N180" s="183">
        <f>O180+P180+Q180</f>
        <v>1206.223</v>
      </c>
      <c r="O180" s="112"/>
      <c r="P180" s="112"/>
      <c r="Q180" s="112">
        <v>1206.223</v>
      </c>
      <c r="R180" s="294"/>
      <c r="S180" s="453">
        <f t="shared" si="25"/>
        <v>0.6681935519610015</v>
      </c>
    </row>
    <row r="181" spans="1:19" ht="54" customHeight="1" thickBot="1">
      <c r="A181" s="47" t="s">
        <v>45</v>
      </c>
      <c r="B181" s="528" t="s">
        <v>272</v>
      </c>
      <c r="C181" s="109">
        <f>C182+C186+C188</f>
        <v>350</v>
      </c>
      <c r="D181" s="109"/>
      <c r="E181" s="208"/>
      <c r="F181" s="109">
        <f>F182+F186+F188</f>
        <v>350</v>
      </c>
      <c r="G181" s="248"/>
      <c r="H181" s="109">
        <f>H182+H186+H188</f>
        <v>232.036</v>
      </c>
      <c r="I181" s="109"/>
      <c r="J181" s="208"/>
      <c r="K181" s="109">
        <f>K182+K186+K188</f>
        <v>232.036</v>
      </c>
      <c r="L181" s="107"/>
      <c r="M181" s="323">
        <f t="shared" si="24"/>
        <v>0.66296</v>
      </c>
      <c r="N181" s="109">
        <f>N182+N186+N188</f>
        <v>232.036</v>
      </c>
      <c r="O181" s="109"/>
      <c r="P181" s="208"/>
      <c r="Q181" s="109">
        <f>Q182+Q186+Q188</f>
        <v>232.036</v>
      </c>
      <c r="R181" s="274"/>
      <c r="S181" s="323">
        <f t="shared" si="25"/>
        <v>0.66296</v>
      </c>
    </row>
    <row r="182" spans="1:19" ht="21" customHeight="1">
      <c r="A182" s="459" t="s">
        <v>308</v>
      </c>
      <c r="B182" s="511" t="s">
        <v>307</v>
      </c>
      <c r="C182" s="471">
        <f>C183+C184+C185</f>
        <v>255</v>
      </c>
      <c r="D182" s="457"/>
      <c r="E182" s="458"/>
      <c r="F182" s="356">
        <f>F183+F184+F185</f>
        <v>255</v>
      </c>
      <c r="G182" s="469"/>
      <c r="H182" s="471">
        <f>H183+H184+H185</f>
        <v>157.036</v>
      </c>
      <c r="I182" s="457"/>
      <c r="J182" s="458"/>
      <c r="K182" s="356">
        <f>K183+K184+K185</f>
        <v>157.036</v>
      </c>
      <c r="L182" s="176"/>
      <c r="M182" s="455">
        <f aca="true" t="shared" si="26" ref="M182:M189">H182/C182</f>
        <v>0.6158274509803922</v>
      </c>
      <c r="N182" s="471">
        <f>N183+N184+N185</f>
        <v>157.036</v>
      </c>
      <c r="O182" s="457"/>
      <c r="P182" s="458"/>
      <c r="Q182" s="356">
        <f>Q183+Q184+Q185</f>
        <v>157.036</v>
      </c>
      <c r="R182" s="470"/>
      <c r="S182" s="324">
        <f aca="true" t="shared" si="27" ref="S182:S189">N182/C182</f>
        <v>0.6158274509803922</v>
      </c>
    </row>
    <row r="183" spans="1:20" ht="54" customHeight="1">
      <c r="A183" s="8" t="s">
        <v>49</v>
      </c>
      <c r="B183" s="162" t="s">
        <v>10</v>
      </c>
      <c r="C183" s="98">
        <f>D183+E183+F183</f>
        <v>155</v>
      </c>
      <c r="D183" s="118"/>
      <c r="E183" s="118"/>
      <c r="F183" s="118">
        <v>155</v>
      </c>
      <c r="G183" s="119"/>
      <c r="H183" s="98">
        <f>I183+J183+K183</f>
        <v>57.136</v>
      </c>
      <c r="I183" s="118"/>
      <c r="J183" s="118"/>
      <c r="K183" s="118">
        <v>57.136</v>
      </c>
      <c r="L183" s="152"/>
      <c r="M183" s="618">
        <f t="shared" si="26"/>
        <v>0.3686193548387097</v>
      </c>
      <c r="N183" s="98">
        <f>O183+P183+Q183</f>
        <v>57.136</v>
      </c>
      <c r="O183" s="118"/>
      <c r="P183" s="118"/>
      <c r="Q183" s="118">
        <v>57.136</v>
      </c>
      <c r="R183" s="284"/>
      <c r="S183" s="453">
        <f t="shared" si="27"/>
        <v>0.3686193548387097</v>
      </c>
      <c r="T183" s="564"/>
    </row>
    <row r="184" spans="1:19" ht="63" customHeight="1">
      <c r="A184" s="8" t="s">
        <v>29</v>
      </c>
      <c r="B184" s="162" t="s">
        <v>11</v>
      </c>
      <c r="C184" s="98">
        <f>D184+E184+F184</f>
        <v>70</v>
      </c>
      <c r="D184" s="118"/>
      <c r="E184" s="118"/>
      <c r="F184" s="118">
        <v>70</v>
      </c>
      <c r="G184" s="119"/>
      <c r="H184" s="98">
        <f>I184+J184+K184</f>
        <v>69.93</v>
      </c>
      <c r="I184" s="118"/>
      <c r="J184" s="118"/>
      <c r="K184" s="118">
        <v>69.93</v>
      </c>
      <c r="L184" s="152"/>
      <c r="M184" s="454">
        <f t="shared" si="26"/>
        <v>0.9990000000000001</v>
      </c>
      <c r="N184" s="98">
        <f>O184+P184+Q184</f>
        <v>69.93</v>
      </c>
      <c r="O184" s="118"/>
      <c r="P184" s="118"/>
      <c r="Q184" s="118">
        <v>69.93</v>
      </c>
      <c r="R184" s="284"/>
      <c r="S184" s="453">
        <f t="shared" si="27"/>
        <v>0.9990000000000001</v>
      </c>
    </row>
    <row r="185" spans="1:19" ht="72" customHeight="1">
      <c r="A185" s="7" t="s">
        <v>47</v>
      </c>
      <c r="B185" s="162" t="s">
        <v>12</v>
      </c>
      <c r="C185" s="98">
        <f>D185+E185+F185</f>
        <v>30</v>
      </c>
      <c r="D185" s="106"/>
      <c r="E185" s="106"/>
      <c r="F185" s="106">
        <v>30</v>
      </c>
      <c r="G185" s="49"/>
      <c r="H185" s="98">
        <f>I185+J185+K185</f>
        <v>29.97</v>
      </c>
      <c r="I185" s="106"/>
      <c r="J185" s="106"/>
      <c r="K185" s="106">
        <v>29.97</v>
      </c>
      <c r="L185" s="152"/>
      <c r="M185" s="454">
        <f t="shared" si="26"/>
        <v>0.999</v>
      </c>
      <c r="N185" s="98">
        <f>O185+P185+Q185</f>
        <v>29.97</v>
      </c>
      <c r="O185" s="106"/>
      <c r="P185" s="106"/>
      <c r="Q185" s="106">
        <v>29.97</v>
      </c>
      <c r="R185" s="284"/>
      <c r="S185" s="453">
        <f t="shared" si="27"/>
        <v>0.999</v>
      </c>
    </row>
    <row r="186" spans="1:19" ht="18" customHeight="1">
      <c r="A186" s="472" t="s">
        <v>309</v>
      </c>
      <c r="B186" s="512" t="s">
        <v>32</v>
      </c>
      <c r="C186" s="473">
        <f>C187</f>
        <v>75</v>
      </c>
      <c r="D186" s="111"/>
      <c r="E186" s="111"/>
      <c r="F186" s="111">
        <f>F187</f>
        <v>75</v>
      </c>
      <c r="G186" s="160"/>
      <c r="H186" s="473">
        <f>H187</f>
        <v>75</v>
      </c>
      <c r="I186" s="111"/>
      <c r="J186" s="111"/>
      <c r="K186" s="111">
        <f>K187</f>
        <v>75</v>
      </c>
      <c r="L186" s="319"/>
      <c r="M186" s="329">
        <f t="shared" si="26"/>
        <v>1</v>
      </c>
      <c r="N186" s="473">
        <f>N187</f>
        <v>75</v>
      </c>
      <c r="O186" s="111"/>
      <c r="P186" s="111"/>
      <c r="Q186" s="111">
        <f>Q187</f>
        <v>75</v>
      </c>
      <c r="R186" s="292"/>
      <c r="S186" s="330">
        <f t="shared" si="27"/>
        <v>1</v>
      </c>
    </row>
    <row r="187" spans="1:19" ht="41.25" customHeight="1">
      <c r="A187" s="7" t="s">
        <v>49</v>
      </c>
      <c r="B187" s="162" t="s">
        <v>310</v>
      </c>
      <c r="C187" s="92">
        <f>D187+E187+F187</f>
        <v>75</v>
      </c>
      <c r="D187" s="182"/>
      <c r="E187" s="182"/>
      <c r="F187" s="182">
        <v>75</v>
      </c>
      <c r="G187" s="49"/>
      <c r="H187" s="98">
        <f>I187+J187+K187</f>
        <v>75</v>
      </c>
      <c r="I187" s="106"/>
      <c r="J187" s="106"/>
      <c r="K187" s="106">
        <v>75</v>
      </c>
      <c r="L187" s="152"/>
      <c r="M187" s="454">
        <f t="shared" si="26"/>
        <v>1</v>
      </c>
      <c r="N187" s="98">
        <f>O187+P187+Q187</f>
        <v>75</v>
      </c>
      <c r="O187" s="106"/>
      <c r="P187" s="106"/>
      <c r="Q187" s="106">
        <v>75</v>
      </c>
      <c r="R187" s="525"/>
      <c r="S187" s="454">
        <f t="shared" si="27"/>
        <v>1</v>
      </c>
    </row>
    <row r="188" spans="1:19" ht="18" customHeight="1">
      <c r="A188" s="393" t="s">
        <v>395</v>
      </c>
      <c r="B188" s="508" t="s">
        <v>132</v>
      </c>
      <c r="C188" s="92">
        <f>C189</f>
        <v>20</v>
      </c>
      <c r="D188" s="182"/>
      <c r="E188" s="182"/>
      <c r="F188" s="182">
        <f>F189</f>
        <v>20</v>
      </c>
      <c r="G188" s="49"/>
      <c r="H188" s="92">
        <f>H189</f>
        <v>0</v>
      </c>
      <c r="I188" s="182"/>
      <c r="J188" s="182"/>
      <c r="K188" s="182">
        <f>K189</f>
        <v>0</v>
      </c>
      <c r="L188" s="152"/>
      <c r="M188" s="455">
        <f>M189</f>
        <v>0</v>
      </c>
      <c r="N188" s="92">
        <f>N189</f>
        <v>0</v>
      </c>
      <c r="O188" s="182"/>
      <c r="P188" s="182"/>
      <c r="Q188" s="182">
        <f>Q189</f>
        <v>0</v>
      </c>
      <c r="R188" s="284"/>
      <c r="S188" s="455">
        <f t="shared" si="27"/>
        <v>0</v>
      </c>
    </row>
    <row r="189" spans="1:19" ht="41.25" customHeight="1" thickBot="1">
      <c r="A189" s="9"/>
      <c r="B189" s="416" t="s">
        <v>9</v>
      </c>
      <c r="C189" s="99">
        <f>F189</f>
        <v>20</v>
      </c>
      <c r="D189" s="168"/>
      <c r="E189" s="168"/>
      <c r="F189" s="168">
        <v>20</v>
      </c>
      <c r="G189" s="169"/>
      <c r="H189" s="99">
        <f>K189</f>
        <v>0</v>
      </c>
      <c r="I189" s="168"/>
      <c r="J189" s="168"/>
      <c r="K189" s="168">
        <v>0</v>
      </c>
      <c r="L189" s="211"/>
      <c r="M189" s="454">
        <f t="shared" si="26"/>
        <v>0</v>
      </c>
      <c r="N189" s="99">
        <f>Q189</f>
        <v>0</v>
      </c>
      <c r="O189" s="168"/>
      <c r="P189" s="168"/>
      <c r="Q189" s="168">
        <v>0</v>
      </c>
      <c r="R189" s="285"/>
      <c r="S189" s="454">
        <f t="shared" si="27"/>
        <v>0</v>
      </c>
    </row>
    <row r="190" spans="1:19" ht="51.75" customHeight="1" thickBot="1">
      <c r="A190" s="24" t="s">
        <v>28</v>
      </c>
      <c r="B190" s="534" t="s">
        <v>207</v>
      </c>
      <c r="C190" s="245">
        <f>C191+C192</f>
        <v>400</v>
      </c>
      <c r="D190" s="109"/>
      <c r="E190" s="109"/>
      <c r="F190" s="109">
        <f>F191+F192</f>
        <v>400</v>
      </c>
      <c r="G190" s="45"/>
      <c r="H190" s="245">
        <f>H191+H192</f>
        <v>199.44400000000002</v>
      </c>
      <c r="I190" s="109"/>
      <c r="J190" s="109"/>
      <c r="K190" s="109">
        <f>K191+K192</f>
        <v>199.44400000000002</v>
      </c>
      <c r="L190" s="107"/>
      <c r="M190" s="323">
        <f aca="true" t="shared" si="28" ref="M190:M196">H190/C190</f>
        <v>0.49861000000000005</v>
      </c>
      <c r="N190" s="245">
        <f>N191+N192</f>
        <v>141.725</v>
      </c>
      <c r="O190" s="109"/>
      <c r="P190" s="109"/>
      <c r="Q190" s="109">
        <f>Q191+Q192</f>
        <v>141.725</v>
      </c>
      <c r="R190" s="274"/>
      <c r="S190" s="323">
        <f aca="true" t="shared" si="29" ref="S190:S196">N190/C190</f>
        <v>0.3543125</v>
      </c>
    </row>
    <row r="191" spans="1:19" ht="39" customHeight="1">
      <c r="A191" s="12" t="s">
        <v>49</v>
      </c>
      <c r="B191" s="110" t="s">
        <v>208</v>
      </c>
      <c r="C191" s="249">
        <f>D191+E191+F191</f>
        <v>100</v>
      </c>
      <c r="D191" s="250"/>
      <c r="E191" s="250"/>
      <c r="F191" s="250">
        <v>100</v>
      </c>
      <c r="G191" s="156"/>
      <c r="H191" s="143">
        <f>I191+J191+K191</f>
        <v>79.3</v>
      </c>
      <c r="I191" s="46"/>
      <c r="J191" s="46"/>
      <c r="K191" s="46">
        <v>79.3</v>
      </c>
      <c r="L191" s="318"/>
      <c r="M191" s="454">
        <f t="shared" si="28"/>
        <v>0.7929999999999999</v>
      </c>
      <c r="N191" s="143">
        <f>O191+P191+Q191</f>
        <v>79.3</v>
      </c>
      <c r="O191" s="46"/>
      <c r="P191" s="46"/>
      <c r="Q191" s="46">
        <v>79.3</v>
      </c>
      <c r="R191" s="287"/>
      <c r="S191" s="453">
        <f t="shared" si="29"/>
        <v>0.7929999999999999</v>
      </c>
    </row>
    <row r="192" spans="1:19" ht="51.75" customHeight="1">
      <c r="A192" s="30" t="s">
        <v>29</v>
      </c>
      <c r="B192" s="335" t="s">
        <v>209</v>
      </c>
      <c r="C192" s="125">
        <f>D192+E192+F192</f>
        <v>300</v>
      </c>
      <c r="D192" s="126"/>
      <c r="E192" s="126"/>
      <c r="F192" s="126">
        <v>300</v>
      </c>
      <c r="G192" s="49"/>
      <c r="H192" s="98">
        <f>I192+J192+K192</f>
        <v>120.144</v>
      </c>
      <c r="I192" s="106"/>
      <c r="J192" s="106"/>
      <c r="K192" s="106">
        <v>120.144</v>
      </c>
      <c r="L192" s="152"/>
      <c r="M192" s="454">
        <f t="shared" si="28"/>
        <v>0.40048</v>
      </c>
      <c r="N192" s="98">
        <f>O192+P192+Q192</f>
        <v>62.425</v>
      </c>
      <c r="O192" s="106"/>
      <c r="P192" s="106"/>
      <c r="Q192" s="106">
        <v>62.425</v>
      </c>
      <c r="R192" s="284"/>
      <c r="S192" s="453">
        <f t="shared" si="29"/>
        <v>0.20808333333333331</v>
      </c>
    </row>
    <row r="193" spans="1:19" ht="92.25" customHeight="1" thickBot="1">
      <c r="A193" s="269" t="s">
        <v>52</v>
      </c>
      <c r="B193" s="535" t="s">
        <v>196</v>
      </c>
      <c r="C193" s="270">
        <f>C194+C196+C220+C230</f>
        <v>1941.535</v>
      </c>
      <c r="D193" s="270"/>
      <c r="E193" s="271"/>
      <c r="F193" s="270">
        <f>F194+F196+F220+F230</f>
        <v>1941.535</v>
      </c>
      <c r="G193" s="258"/>
      <c r="H193" s="270">
        <f>H194+H196+H220+H230</f>
        <v>1263.0849999999996</v>
      </c>
      <c r="I193" s="270"/>
      <c r="J193" s="271"/>
      <c r="K193" s="270">
        <f>K194+K196+K220+K230</f>
        <v>1263.0849999999996</v>
      </c>
      <c r="L193" s="333"/>
      <c r="M193" s="327">
        <f t="shared" si="28"/>
        <v>0.6505599950554585</v>
      </c>
      <c r="N193" s="270">
        <f>N194+N196+N220+N230</f>
        <v>1263.0849999999996</v>
      </c>
      <c r="O193" s="270"/>
      <c r="P193" s="271"/>
      <c r="Q193" s="270">
        <f>Q194+Q196+Q220+Q230</f>
        <v>1263.0849999999996</v>
      </c>
      <c r="R193" s="295"/>
      <c r="S193" s="327">
        <f t="shared" si="29"/>
        <v>0.6505599950554585</v>
      </c>
    </row>
    <row r="194" spans="1:19" ht="16.5" customHeight="1">
      <c r="A194" s="497" t="s">
        <v>403</v>
      </c>
      <c r="B194" s="513" t="s">
        <v>83</v>
      </c>
      <c r="C194" s="477">
        <f>C195</f>
        <v>100</v>
      </c>
      <c r="D194" s="182"/>
      <c r="E194" s="202"/>
      <c r="F194" s="174">
        <f>F195</f>
        <v>100</v>
      </c>
      <c r="G194" s="200"/>
      <c r="H194" s="92">
        <f>H195</f>
        <v>21.785</v>
      </c>
      <c r="I194" s="182"/>
      <c r="J194" s="202"/>
      <c r="K194" s="174">
        <f>K195</f>
        <v>21.785</v>
      </c>
      <c r="L194" s="202"/>
      <c r="M194" s="330">
        <f t="shared" si="28"/>
        <v>0.21785</v>
      </c>
      <c r="N194" s="92">
        <f>N195</f>
        <v>21.785</v>
      </c>
      <c r="O194" s="182"/>
      <c r="P194" s="202"/>
      <c r="Q194" s="174">
        <f>Q195</f>
        <v>21.785</v>
      </c>
      <c r="R194" s="284"/>
      <c r="S194" s="330">
        <f t="shared" si="29"/>
        <v>0.21785</v>
      </c>
    </row>
    <row r="195" spans="1:20" ht="74.25" customHeight="1">
      <c r="A195" s="48" t="s">
        <v>49</v>
      </c>
      <c r="B195" s="162" t="s">
        <v>205</v>
      </c>
      <c r="C195" s="122">
        <f>F195</f>
        <v>100</v>
      </c>
      <c r="D195" s="106"/>
      <c r="E195" s="152"/>
      <c r="F195" s="106">
        <v>100</v>
      </c>
      <c r="G195" s="49"/>
      <c r="H195" s="98">
        <f>K195</f>
        <v>21.785</v>
      </c>
      <c r="I195" s="106"/>
      <c r="J195" s="152"/>
      <c r="K195" s="106">
        <v>21.785</v>
      </c>
      <c r="L195" s="152"/>
      <c r="M195" s="618">
        <f t="shared" si="28"/>
        <v>0.21785</v>
      </c>
      <c r="N195" s="98">
        <f>Q195</f>
        <v>21.785</v>
      </c>
      <c r="O195" s="106"/>
      <c r="P195" s="152"/>
      <c r="Q195" s="106">
        <v>21.785</v>
      </c>
      <c r="R195" s="284"/>
      <c r="S195" s="453">
        <f t="shared" si="29"/>
        <v>0.21785</v>
      </c>
      <c r="T195" s="566"/>
    </row>
    <row r="196" spans="1:19" ht="39" customHeight="1">
      <c r="A196" s="75" t="s">
        <v>404</v>
      </c>
      <c r="B196" s="410" t="s">
        <v>377</v>
      </c>
      <c r="C196" s="193">
        <f>C197+C198+C199+C200+C201+C202+C203+C204+C205+C206+C207+C208+C209+C210+C211+C212+C213+C214+C215+C216+C217+C218+C219</f>
        <v>1200</v>
      </c>
      <c r="D196" s="115"/>
      <c r="E196" s="199"/>
      <c r="F196" s="182">
        <f>F197+F198+F199+F200+F201+F202+F203+F204+F205+F206+F207+F208+F209+F210+F211+F212+F213+F214+F215+F216+F217+F218+F219</f>
        <v>1200</v>
      </c>
      <c r="G196" s="116"/>
      <c r="H196" s="198">
        <f>H197+H198+H199+H200+H201+H202+H203+H204+H205+H206+H207+H208+H209+H210+H211+H212+H213+H214+H215+H216+H217+H218+H219</f>
        <v>782.2699999999998</v>
      </c>
      <c r="I196" s="115"/>
      <c r="J196" s="199"/>
      <c r="K196" s="182">
        <f>K197+K198+K199+K200+K201+K202+K203+K204+K205+K206+K207+K208+K209+K210+K211+K212+K213+K214+K215+K216+K217+K218+K219</f>
        <v>782.2699999999998</v>
      </c>
      <c r="L196" s="194"/>
      <c r="M196" s="330">
        <f t="shared" si="28"/>
        <v>0.6518916666666664</v>
      </c>
      <c r="N196" s="198">
        <f>N197+N198+N199+N200+N201+N202+N203+N204+N205+N206+N207+N208+N209+N210+N211+N212+N213+N214+N215+N216+N217+N218+N219</f>
        <v>782.2699999999998</v>
      </c>
      <c r="O196" s="115"/>
      <c r="P196" s="199"/>
      <c r="Q196" s="182">
        <f>Q197+Q198+Q199+Q200+Q201+Q202+Q203+Q204+Q205+Q206+Q207+Q208+Q209+Q210+Q211+Q212+Q213+Q214+Q215+Q216+Q217+Q218+Q219</f>
        <v>782.2699999999998</v>
      </c>
      <c r="R196" s="288"/>
      <c r="S196" s="330">
        <f t="shared" si="29"/>
        <v>0.6518916666666664</v>
      </c>
    </row>
    <row r="197" spans="1:19" ht="39" customHeight="1">
      <c r="A197" s="48" t="s">
        <v>49</v>
      </c>
      <c r="B197" s="162" t="s">
        <v>197</v>
      </c>
      <c r="C197" s="196">
        <f>F197</f>
        <v>380.58</v>
      </c>
      <c r="D197" s="106"/>
      <c r="E197" s="106"/>
      <c r="F197" s="106">
        <v>380.58</v>
      </c>
      <c r="G197" s="49"/>
      <c r="H197" s="117">
        <f>K197</f>
        <v>380.58</v>
      </c>
      <c r="I197" s="106"/>
      <c r="J197" s="106"/>
      <c r="K197" s="106">
        <v>380.58</v>
      </c>
      <c r="L197" s="152"/>
      <c r="M197" s="454">
        <f aca="true" t="shared" si="30" ref="M197:M212">H197/C197</f>
        <v>1</v>
      </c>
      <c r="N197" s="117">
        <f>Q197</f>
        <v>380.58</v>
      </c>
      <c r="O197" s="106"/>
      <c r="P197" s="106"/>
      <c r="Q197" s="106">
        <v>380.58</v>
      </c>
      <c r="R197" s="284"/>
      <c r="S197" s="453">
        <f aca="true" t="shared" si="31" ref="S197:S212">N197/C197</f>
        <v>1</v>
      </c>
    </row>
    <row r="198" spans="1:19" ht="29.25" customHeight="1">
      <c r="A198" s="48" t="s">
        <v>29</v>
      </c>
      <c r="B198" s="162" t="s">
        <v>326</v>
      </c>
      <c r="C198" s="196">
        <f aca="true" t="shared" si="32" ref="C198:C206">F198</f>
        <v>182.99</v>
      </c>
      <c r="D198" s="106"/>
      <c r="E198" s="106"/>
      <c r="F198" s="106">
        <v>182.99</v>
      </c>
      <c r="G198" s="49"/>
      <c r="H198" s="117">
        <f aca="true" t="shared" si="33" ref="H198:H206">K198</f>
        <v>182.99</v>
      </c>
      <c r="I198" s="106"/>
      <c r="J198" s="106"/>
      <c r="K198" s="106">
        <v>182.99</v>
      </c>
      <c r="L198" s="152"/>
      <c r="M198" s="454">
        <f t="shared" si="30"/>
        <v>1</v>
      </c>
      <c r="N198" s="117">
        <f aca="true" t="shared" si="34" ref="N198:N206">Q198</f>
        <v>182.99</v>
      </c>
      <c r="O198" s="106"/>
      <c r="P198" s="106"/>
      <c r="Q198" s="106">
        <v>182.99</v>
      </c>
      <c r="R198" s="284"/>
      <c r="S198" s="453">
        <f t="shared" si="31"/>
        <v>1</v>
      </c>
    </row>
    <row r="199" spans="1:19" ht="62.25" customHeight="1">
      <c r="A199" s="48" t="s">
        <v>47</v>
      </c>
      <c r="B199" s="162" t="s">
        <v>328</v>
      </c>
      <c r="C199" s="196">
        <f t="shared" si="32"/>
        <v>61.88</v>
      </c>
      <c r="D199" s="106"/>
      <c r="E199" s="106"/>
      <c r="F199" s="106">
        <v>61.88</v>
      </c>
      <c r="G199" s="49"/>
      <c r="H199" s="117">
        <f t="shared" si="33"/>
        <v>61.87</v>
      </c>
      <c r="I199" s="106"/>
      <c r="J199" s="106"/>
      <c r="K199" s="106">
        <v>61.87</v>
      </c>
      <c r="L199" s="152"/>
      <c r="M199" s="454">
        <f t="shared" si="30"/>
        <v>0.9998383968972203</v>
      </c>
      <c r="N199" s="117">
        <f t="shared" si="34"/>
        <v>61.87</v>
      </c>
      <c r="O199" s="106"/>
      <c r="P199" s="106"/>
      <c r="Q199" s="106">
        <v>61.87</v>
      </c>
      <c r="R199" s="284"/>
      <c r="S199" s="453">
        <f t="shared" si="31"/>
        <v>0.9998383968972203</v>
      </c>
    </row>
    <row r="200" spans="1:19" ht="49.5" customHeight="1">
      <c r="A200" s="48" t="s">
        <v>38</v>
      </c>
      <c r="B200" s="162" t="s">
        <v>245</v>
      </c>
      <c r="C200" s="196">
        <f t="shared" si="32"/>
        <v>80.37</v>
      </c>
      <c r="D200" s="106"/>
      <c r="E200" s="106"/>
      <c r="F200" s="106">
        <v>80.37</v>
      </c>
      <c r="G200" s="49"/>
      <c r="H200" s="117">
        <f t="shared" si="33"/>
        <v>80.37</v>
      </c>
      <c r="I200" s="106"/>
      <c r="J200" s="106"/>
      <c r="K200" s="106">
        <v>80.37</v>
      </c>
      <c r="L200" s="152"/>
      <c r="M200" s="454">
        <f t="shared" si="30"/>
        <v>1</v>
      </c>
      <c r="N200" s="117">
        <f t="shared" si="34"/>
        <v>80.37</v>
      </c>
      <c r="O200" s="106"/>
      <c r="P200" s="106"/>
      <c r="Q200" s="106">
        <v>80.37</v>
      </c>
      <c r="R200" s="284"/>
      <c r="S200" s="453">
        <f t="shared" si="31"/>
        <v>1</v>
      </c>
    </row>
    <row r="201" spans="1:20" ht="37.5" customHeight="1">
      <c r="A201" s="48" t="s">
        <v>39</v>
      </c>
      <c r="B201" s="162" t="s">
        <v>246</v>
      </c>
      <c r="C201" s="597">
        <f t="shared" si="32"/>
        <v>30</v>
      </c>
      <c r="D201" s="126"/>
      <c r="E201" s="126"/>
      <c r="F201" s="126">
        <v>30</v>
      </c>
      <c r="G201" s="545"/>
      <c r="H201" s="546">
        <f>K201</f>
        <v>0</v>
      </c>
      <c r="I201" s="126"/>
      <c r="J201" s="126"/>
      <c r="K201" s="126">
        <v>0</v>
      </c>
      <c r="L201" s="346"/>
      <c r="M201" s="617">
        <f>H201/C201</f>
        <v>0</v>
      </c>
      <c r="N201" s="546">
        <f>Q201</f>
        <v>0</v>
      </c>
      <c r="O201" s="126"/>
      <c r="P201" s="126"/>
      <c r="Q201" s="126">
        <v>0</v>
      </c>
      <c r="R201" s="548"/>
      <c r="S201" s="549">
        <f>N201/C201</f>
        <v>0</v>
      </c>
      <c r="T201" s="566"/>
    </row>
    <row r="202" spans="1:20" ht="27.75" customHeight="1">
      <c r="A202" s="48" t="s">
        <v>48</v>
      </c>
      <c r="B202" s="162" t="s">
        <v>330</v>
      </c>
      <c r="C202" s="597">
        <f t="shared" si="32"/>
        <v>13.2</v>
      </c>
      <c r="D202" s="126"/>
      <c r="E202" s="126"/>
      <c r="F202" s="126">
        <v>13.2</v>
      </c>
      <c r="G202" s="545"/>
      <c r="H202" s="546">
        <f t="shared" si="33"/>
        <v>0</v>
      </c>
      <c r="I202" s="126"/>
      <c r="J202" s="126"/>
      <c r="K202" s="126">
        <v>0</v>
      </c>
      <c r="L202" s="346"/>
      <c r="M202" s="617">
        <f t="shared" si="30"/>
        <v>0</v>
      </c>
      <c r="N202" s="546">
        <f t="shared" si="34"/>
        <v>0</v>
      </c>
      <c r="O202" s="126"/>
      <c r="P202" s="126"/>
      <c r="Q202" s="126">
        <v>0</v>
      </c>
      <c r="R202" s="548"/>
      <c r="S202" s="549">
        <f t="shared" si="31"/>
        <v>0</v>
      </c>
      <c r="T202" s="566"/>
    </row>
    <row r="203" spans="1:20" ht="27" customHeight="1">
      <c r="A203" s="48" t="s">
        <v>161</v>
      </c>
      <c r="B203" s="162" t="s">
        <v>329</v>
      </c>
      <c r="C203" s="597">
        <f t="shared" si="32"/>
        <v>15.6</v>
      </c>
      <c r="D203" s="126"/>
      <c r="E203" s="126"/>
      <c r="F203" s="126">
        <v>15.6</v>
      </c>
      <c r="G203" s="545"/>
      <c r="H203" s="546">
        <f t="shared" si="33"/>
        <v>0</v>
      </c>
      <c r="I203" s="126"/>
      <c r="J203" s="126"/>
      <c r="K203" s="126">
        <v>0</v>
      </c>
      <c r="L203" s="346"/>
      <c r="M203" s="617">
        <f t="shared" si="30"/>
        <v>0</v>
      </c>
      <c r="N203" s="546">
        <f t="shared" si="34"/>
        <v>0</v>
      </c>
      <c r="O203" s="126"/>
      <c r="P203" s="126"/>
      <c r="Q203" s="126">
        <v>0</v>
      </c>
      <c r="R203" s="548"/>
      <c r="S203" s="549">
        <f t="shared" si="31"/>
        <v>0</v>
      </c>
      <c r="T203" s="566"/>
    </row>
    <row r="204" spans="1:20" ht="27" customHeight="1">
      <c r="A204" s="48" t="s">
        <v>74</v>
      </c>
      <c r="B204" s="162" t="s">
        <v>331</v>
      </c>
      <c r="C204" s="597">
        <f t="shared" si="32"/>
        <v>6.6</v>
      </c>
      <c r="D204" s="126"/>
      <c r="E204" s="126"/>
      <c r="F204" s="126">
        <v>6.6</v>
      </c>
      <c r="G204" s="545"/>
      <c r="H204" s="546">
        <f t="shared" si="33"/>
        <v>0</v>
      </c>
      <c r="I204" s="126"/>
      <c r="J204" s="126"/>
      <c r="K204" s="126">
        <v>0</v>
      </c>
      <c r="L204" s="346"/>
      <c r="M204" s="617">
        <f t="shared" si="30"/>
        <v>0</v>
      </c>
      <c r="N204" s="546">
        <f t="shared" si="34"/>
        <v>0</v>
      </c>
      <c r="O204" s="126"/>
      <c r="P204" s="126"/>
      <c r="Q204" s="126">
        <v>0</v>
      </c>
      <c r="R204" s="548"/>
      <c r="S204" s="549">
        <f t="shared" si="31"/>
        <v>0</v>
      </c>
      <c r="T204" s="566"/>
    </row>
    <row r="205" spans="1:20" ht="27" customHeight="1">
      <c r="A205" s="48" t="s">
        <v>202</v>
      </c>
      <c r="B205" s="162" t="s">
        <v>332</v>
      </c>
      <c r="C205" s="597">
        <f t="shared" si="32"/>
        <v>1.2</v>
      </c>
      <c r="D205" s="126"/>
      <c r="E205" s="126"/>
      <c r="F205" s="126">
        <v>1.2</v>
      </c>
      <c r="G205" s="545"/>
      <c r="H205" s="546">
        <f t="shared" si="33"/>
        <v>0</v>
      </c>
      <c r="I205" s="126"/>
      <c r="J205" s="126"/>
      <c r="K205" s="126">
        <v>0</v>
      </c>
      <c r="L205" s="346"/>
      <c r="M205" s="617">
        <f t="shared" si="30"/>
        <v>0</v>
      </c>
      <c r="N205" s="546">
        <f t="shared" si="34"/>
        <v>0</v>
      </c>
      <c r="O205" s="126"/>
      <c r="P205" s="126"/>
      <c r="Q205" s="126">
        <v>0</v>
      </c>
      <c r="R205" s="548"/>
      <c r="S205" s="549">
        <f t="shared" si="31"/>
        <v>0</v>
      </c>
      <c r="T205" s="566"/>
    </row>
    <row r="206" spans="1:20" ht="39" customHeight="1">
      <c r="A206" s="48" t="s">
        <v>46</v>
      </c>
      <c r="B206" s="162" t="s">
        <v>333</v>
      </c>
      <c r="C206" s="597">
        <f t="shared" si="32"/>
        <v>3.6</v>
      </c>
      <c r="D206" s="126"/>
      <c r="E206" s="126"/>
      <c r="F206" s="126">
        <v>3.6</v>
      </c>
      <c r="G206" s="545"/>
      <c r="H206" s="546">
        <f t="shared" si="33"/>
        <v>0</v>
      </c>
      <c r="I206" s="126"/>
      <c r="J206" s="126"/>
      <c r="K206" s="126">
        <v>0</v>
      </c>
      <c r="L206" s="346"/>
      <c r="M206" s="617">
        <f t="shared" si="30"/>
        <v>0</v>
      </c>
      <c r="N206" s="546">
        <f t="shared" si="34"/>
        <v>0</v>
      </c>
      <c r="O206" s="126"/>
      <c r="P206" s="126"/>
      <c r="Q206" s="126">
        <v>0</v>
      </c>
      <c r="R206" s="548"/>
      <c r="S206" s="549">
        <f t="shared" si="31"/>
        <v>0</v>
      </c>
      <c r="T206" s="566"/>
    </row>
    <row r="207" spans="1:20" ht="36.75" customHeight="1">
      <c r="A207" s="48" t="s">
        <v>33</v>
      </c>
      <c r="B207" s="598" t="s">
        <v>334</v>
      </c>
      <c r="C207" s="225">
        <f>D207+E207+F207</f>
        <v>1.2</v>
      </c>
      <c r="D207" s="126"/>
      <c r="E207" s="126"/>
      <c r="F207" s="126">
        <v>1.2</v>
      </c>
      <c r="G207" s="545"/>
      <c r="H207" s="546">
        <f aca="true" t="shared" si="35" ref="H207:H219">K207</f>
        <v>0</v>
      </c>
      <c r="I207" s="126"/>
      <c r="J207" s="126"/>
      <c r="K207" s="126">
        <v>0</v>
      </c>
      <c r="L207" s="346"/>
      <c r="M207" s="617">
        <f t="shared" si="30"/>
        <v>0</v>
      </c>
      <c r="N207" s="546">
        <f aca="true" t="shared" si="36" ref="N207:N219">Q207</f>
        <v>0</v>
      </c>
      <c r="O207" s="126"/>
      <c r="P207" s="126"/>
      <c r="Q207" s="126">
        <v>0</v>
      </c>
      <c r="R207" s="548"/>
      <c r="S207" s="549">
        <f t="shared" si="31"/>
        <v>0</v>
      </c>
      <c r="T207" s="566"/>
    </row>
    <row r="208" spans="1:19" ht="53.25" customHeight="1">
      <c r="A208" s="48" t="s">
        <v>43</v>
      </c>
      <c r="B208" s="57" t="s">
        <v>247</v>
      </c>
      <c r="C208" s="122">
        <f>D208+E208+F208</f>
        <v>3.5</v>
      </c>
      <c r="D208" s="106"/>
      <c r="E208" s="152"/>
      <c r="F208" s="106">
        <v>3.5</v>
      </c>
      <c r="G208" s="49"/>
      <c r="H208" s="117">
        <f t="shared" si="35"/>
        <v>3.5</v>
      </c>
      <c r="I208" s="106"/>
      <c r="J208" s="152"/>
      <c r="K208" s="106">
        <v>3.5</v>
      </c>
      <c r="L208" s="152"/>
      <c r="M208" s="453">
        <f t="shared" si="30"/>
        <v>1</v>
      </c>
      <c r="N208" s="117">
        <f t="shared" si="36"/>
        <v>3.5</v>
      </c>
      <c r="O208" s="106"/>
      <c r="P208" s="152"/>
      <c r="Q208" s="106">
        <v>3.5</v>
      </c>
      <c r="R208" s="284"/>
      <c r="S208" s="453">
        <f t="shared" si="31"/>
        <v>1</v>
      </c>
    </row>
    <row r="209" spans="1:19" ht="50.25" customHeight="1">
      <c r="A209" s="48" t="s">
        <v>37</v>
      </c>
      <c r="B209" s="57" t="s">
        <v>248</v>
      </c>
      <c r="C209" s="122">
        <f aca="true" t="shared" si="37" ref="C209:C219">F209</f>
        <v>2.9</v>
      </c>
      <c r="D209" s="106"/>
      <c r="E209" s="152"/>
      <c r="F209" s="106">
        <v>2.9</v>
      </c>
      <c r="G209" s="49"/>
      <c r="H209" s="122">
        <f t="shared" si="35"/>
        <v>2.9</v>
      </c>
      <c r="I209" s="106"/>
      <c r="J209" s="152"/>
      <c r="K209" s="106">
        <v>2.9</v>
      </c>
      <c r="L209" s="152"/>
      <c r="M209" s="453">
        <f t="shared" si="30"/>
        <v>1</v>
      </c>
      <c r="N209" s="122">
        <f t="shared" si="36"/>
        <v>2.9</v>
      </c>
      <c r="O209" s="106"/>
      <c r="P209" s="152"/>
      <c r="Q209" s="106">
        <v>2.9</v>
      </c>
      <c r="R209" s="284"/>
      <c r="S209" s="453">
        <f t="shared" si="31"/>
        <v>1</v>
      </c>
    </row>
    <row r="210" spans="1:19" ht="51" customHeight="1">
      <c r="A210" s="48" t="s">
        <v>45</v>
      </c>
      <c r="B210" s="57" t="s">
        <v>249</v>
      </c>
      <c r="C210" s="122">
        <f t="shared" si="37"/>
        <v>3.5</v>
      </c>
      <c r="D210" s="106"/>
      <c r="E210" s="152"/>
      <c r="F210" s="106">
        <v>3.5</v>
      </c>
      <c r="G210" s="49"/>
      <c r="H210" s="122">
        <f t="shared" si="35"/>
        <v>3.5</v>
      </c>
      <c r="I210" s="106"/>
      <c r="J210" s="152"/>
      <c r="K210" s="106">
        <v>3.5</v>
      </c>
      <c r="L210" s="152"/>
      <c r="M210" s="453">
        <f t="shared" si="30"/>
        <v>1</v>
      </c>
      <c r="N210" s="122">
        <f t="shared" si="36"/>
        <v>3.5</v>
      </c>
      <c r="O210" s="106"/>
      <c r="P210" s="152"/>
      <c r="Q210" s="106">
        <v>3.5</v>
      </c>
      <c r="R210" s="284"/>
      <c r="S210" s="453">
        <f t="shared" si="31"/>
        <v>1</v>
      </c>
    </row>
    <row r="211" spans="1:19" ht="49.5" customHeight="1">
      <c r="A211" s="48" t="s">
        <v>28</v>
      </c>
      <c r="B211" s="498" t="s">
        <v>250</v>
      </c>
      <c r="C211" s="122">
        <f t="shared" si="37"/>
        <v>3.5</v>
      </c>
      <c r="D211" s="106"/>
      <c r="E211" s="152"/>
      <c r="F211" s="106">
        <v>3.5</v>
      </c>
      <c r="G211" s="49"/>
      <c r="H211" s="122">
        <f t="shared" si="35"/>
        <v>3.5</v>
      </c>
      <c r="I211" s="106"/>
      <c r="J211" s="152"/>
      <c r="K211" s="106">
        <v>3.5</v>
      </c>
      <c r="L211" s="152"/>
      <c r="M211" s="453">
        <f>H211/C211</f>
        <v>1</v>
      </c>
      <c r="N211" s="122">
        <f t="shared" si="36"/>
        <v>3.5</v>
      </c>
      <c r="O211" s="106"/>
      <c r="P211" s="152"/>
      <c r="Q211" s="106">
        <v>3.5</v>
      </c>
      <c r="R211" s="284"/>
      <c r="S211" s="453">
        <f>N211/C211</f>
        <v>1</v>
      </c>
    </row>
    <row r="212" spans="1:19" ht="51" customHeight="1">
      <c r="A212" s="48" t="s">
        <v>52</v>
      </c>
      <c r="B212" s="70" t="s">
        <v>251</v>
      </c>
      <c r="C212" s="122">
        <f t="shared" si="37"/>
        <v>2.3</v>
      </c>
      <c r="D212" s="106"/>
      <c r="E212" s="152"/>
      <c r="F212" s="106">
        <v>2.3</v>
      </c>
      <c r="G212" s="49"/>
      <c r="H212" s="122">
        <f t="shared" si="35"/>
        <v>2.3</v>
      </c>
      <c r="I212" s="106"/>
      <c r="J212" s="152"/>
      <c r="K212" s="106">
        <v>2.3</v>
      </c>
      <c r="L212" s="152"/>
      <c r="M212" s="453">
        <f t="shared" si="30"/>
        <v>1</v>
      </c>
      <c r="N212" s="122">
        <f t="shared" si="36"/>
        <v>2.3</v>
      </c>
      <c r="O212" s="106"/>
      <c r="P212" s="152"/>
      <c r="Q212" s="106">
        <v>2.3</v>
      </c>
      <c r="R212" s="284"/>
      <c r="S212" s="453">
        <f t="shared" si="31"/>
        <v>1</v>
      </c>
    </row>
    <row r="213" spans="1:19" ht="57.75" customHeight="1">
      <c r="A213" s="48" t="s">
        <v>44</v>
      </c>
      <c r="B213" s="70" t="s">
        <v>252</v>
      </c>
      <c r="C213" s="122">
        <f t="shared" si="37"/>
        <v>2.3</v>
      </c>
      <c r="D213" s="106"/>
      <c r="E213" s="152"/>
      <c r="F213" s="106">
        <v>2.3</v>
      </c>
      <c r="G213" s="49"/>
      <c r="H213" s="122">
        <f t="shared" si="35"/>
        <v>2.3</v>
      </c>
      <c r="I213" s="106"/>
      <c r="J213" s="152"/>
      <c r="K213" s="106">
        <v>2.3</v>
      </c>
      <c r="L213" s="152"/>
      <c r="M213" s="453">
        <f aca="true" t="shared" si="38" ref="M213:M220">H213/C213</f>
        <v>1</v>
      </c>
      <c r="N213" s="122">
        <f t="shared" si="36"/>
        <v>2.3</v>
      </c>
      <c r="O213" s="106"/>
      <c r="P213" s="152"/>
      <c r="Q213" s="106">
        <v>2.3</v>
      </c>
      <c r="R213" s="284"/>
      <c r="S213" s="453">
        <f aca="true" t="shared" si="39" ref="S213:S220">N213/C213</f>
        <v>1</v>
      </c>
    </row>
    <row r="214" spans="1:19" ht="47.25" customHeight="1">
      <c r="A214" s="48" t="s">
        <v>69</v>
      </c>
      <c r="B214" s="482" t="s">
        <v>253</v>
      </c>
      <c r="C214" s="122">
        <f t="shared" si="37"/>
        <v>2.3</v>
      </c>
      <c r="D214" s="106"/>
      <c r="E214" s="152"/>
      <c r="F214" s="106">
        <v>2.3</v>
      </c>
      <c r="G214" s="49"/>
      <c r="H214" s="122">
        <f t="shared" si="35"/>
        <v>2.3</v>
      </c>
      <c r="I214" s="106"/>
      <c r="J214" s="152"/>
      <c r="K214" s="106">
        <v>2.3</v>
      </c>
      <c r="L214" s="152"/>
      <c r="M214" s="453">
        <f t="shared" si="38"/>
        <v>1</v>
      </c>
      <c r="N214" s="122">
        <f t="shared" si="36"/>
        <v>2.3</v>
      </c>
      <c r="O214" s="106"/>
      <c r="P214" s="152"/>
      <c r="Q214" s="106">
        <v>2.3</v>
      </c>
      <c r="R214" s="284"/>
      <c r="S214" s="453">
        <f t="shared" si="39"/>
        <v>1</v>
      </c>
    </row>
    <row r="215" spans="1:19" ht="49.5" customHeight="1">
      <c r="A215" s="48" t="s">
        <v>70</v>
      </c>
      <c r="B215" s="70" t="s">
        <v>254</v>
      </c>
      <c r="C215" s="122">
        <f t="shared" si="37"/>
        <v>2.3</v>
      </c>
      <c r="D215" s="106"/>
      <c r="E215" s="152"/>
      <c r="F215" s="106">
        <v>2.3</v>
      </c>
      <c r="G215" s="49"/>
      <c r="H215" s="122">
        <f t="shared" si="35"/>
        <v>2.3</v>
      </c>
      <c r="I215" s="106"/>
      <c r="J215" s="152"/>
      <c r="K215" s="106">
        <v>2.3</v>
      </c>
      <c r="L215" s="152"/>
      <c r="M215" s="453">
        <f t="shared" si="38"/>
        <v>1</v>
      </c>
      <c r="N215" s="122">
        <f t="shared" si="36"/>
        <v>2.3</v>
      </c>
      <c r="O215" s="106"/>
      <c r="P215" s="152"/>
      <c r="Q215" s="106">
        <v>2.3</v>
      </c>
      <c r="R215" s="284"/>
      <c r="S215" s="453">
        <f t="shared" si="39"/>
        <v>1</v>
      </c>
    </row>
    <row r="216" spans="1:20" ht="32.25" customHeight="1">
      <c r="A216" s="48" t="s">
        <v>71</v>
      </c>
      <c r="B216" s="416" t="s">
        <v>255</v>
      </c>
      <c r="C216" s="225">
        <f t="shared" si="37"/>
        <v>37.71</v>
      </c>
      <c r="D216" s="126"/>
      <c r="E216" s="346"/>
      <c r="F216" s="126">
        <v>37.71</v>
      </c>
      <c r="G216" s="545"/>
      <c r="H216" s="546">
        <f t="shared" si="35"/>
        <v>0</v>
      </c>
      <c r="I216" s="126"/>
      <c r="J216" s="346"/>
      <c r="K216" s="126">
        <v>0</v>
      </c>
      <c r="L216" s="346"/>
      <c r="M216" s="629">
        <f t="shared" si="38"/>
        <v>0</v>
      </c>
      <c r="N216" s="546">
        <f t="shared" si="36"/>
        <v>0</v>
      </c>
      <c r="O216" s="126"/>
      <c r="P216" s="346"/>
      <c r="Q216" s="126">
        <v>0</v>
      </c>
      <c r="R216" s="548"/>
      <c r="S216" s="549">
        <f t="shared" si="39"/>
        <v>0</v>
      </c>
      <c r="T216" s="566"/>
    </row>
    <row r="217" spans="1:20" ht="30" customHeight="1">
      <c r="A217" s="48" t="s">
        <v>75</v>
      </c>
      <c r="B217" s="162" t="s">
        <v>256</v>
      </c>
      <c r="C217" s="225">
        <f t="shared" si="37"/>
        <v>98.83</v>
      </c>
      <c r="D217" s="126"/>
      <c r="E217" s="346"/>
      <c r="F217" s="126">
        <v>98.83</v>
      </c>
      <c r="G217" s="545"/>
      <c r="H217" s="546">
        <f t="shared" si="35"/>
        <v>0</v>
      </c>
      <c r="I217" s="126"/>
      <c r="J217" s="346"/>
      <c r="K217" s="126">
        <v>0</v>
      </c>
      <c r="L217" s="346"/>
      <c r="M217" s="629">
        <f t="shared" si="38"/>
        <v>0</v>
      </c>
      <c r="N217" s="546">
        <f t="shared" si="36"/>
        <v>0</v>
      </c>
      <c r="O217" s="126"/>
      <c r="P217" s="346"/>
      <c r="Q217" s="126">
        <v>0</v>
      </c>
      <c r="R217" s="548"/>
      <c r="S217" s="549">
        <f t="shared" si="39"/>
        <v>0</v>
      </c>
      <c r="T217" s="566"/>
    </row>
    <row r="218" spans="1:19" ht="48.75" customHeight="1">
      <c r="A218" s="48" t="s">
        <v>76</v>
      </c>
      <c r="B218" s="162" t="s">
        <v>257</v>
      </c>
      <c r="C218" s="225">
        <f t="shared" si="37"/>
        <v>55</v>
      </c>
      <c r="D218" s="126"/>
      <c r="E218" s="346"/>
      <c r="F218" s="126">
        <v>55</v>
      </c>
      <c r="G218" s="545"/>
      <c r="H218" s="546">
        <f t="shared" si="35"/>
        <v>53.86</v>
      </c>
      <c r="I218" s="126"/>
      <c r="J218" s="346"/>
      <c r="K218" s="126">
        <v>53.86</v>
      </c>
      <c r="L218" s="346"/>
      <c r="M218" s="549">
        <f t="shared" si="38"/>
        <v>0.9792727272727273</v>
      </c>
      <c r="N218" s="546">
        <f t="shared" si="36"/>
        <v>53.86</v>
      </c>
      <c r="O218" s="126"/>
      <c r="P218" s="346"/>
      <c r="Q218" s="126">
        <v>53.86</v>
      </c>
      <c r="R218" s="548"/>
      <c r="S218" s="549">
        <f t="shared" si="39"/>
        <v>0.9792727272727273</v>
      </c>
    </row>
    <row r="219" spans="1:20" ht="36.75" customHeight="1">
      <c r="A219" s="48" t="s">
        <v>77</v>
      </c>
      <c r="B219" s="416" t="s">
        <v>258</v>
      </c>
      <c r="C219" s="225">
        <f t="shared" si="37"/>
        <v>208.64</v>
      </c>
      <c r="D219" s="126"/>
      <c r="E219" s="346"/>
      <c r="F219" s="126">
        <v>208.64</v>
      </c>
      <c r="G219" s="545"/>
      <c r="H219" s="546">
        <f t="shared" si="35"/>
        <v>0</v>
      </c>
      <c r="I219" s="126"/>
      <c r="J219" s="346"/>
      <c r="K219" s="126">
        <v>0</v>
      </c>
      <c r="L219" s="346"/>
      <c r="M219" s="629">
        <f t="shared" si="38"/>
        <v>0</v>
      </c>
      <c r="N219" s="546">
        <f t="shared" si="36"/>
        <v>0</v>
      </c>
      <c r="O219" s="126"/>
      <c r="P219" s="346"/>
      <c r="Q219" s="126">
        <v>0</v>
      </c>
      <c r="R219" s="548"/>
      <c r="S219" s="549">
        <f t="shared" si="39"/>
        <v>0</v>
      </c>
      <c r="T219" s="566"/>
    </row>
    <row r="220" spans="1:19" ht="16.5" customHeight="1">
      <c r="A220" s="497" t="s">
        <v>232</v>
      </c>
      <c r="B220" s="410" t="s">
        <v>32</v>
      </c>
      <c r="C220" s="477">
        <f>C221+C222+C223+C224+C225+C226+C227+C228+C229</f>
        <v>499.99999999999994</v>
      </c>
      <c r="D220" s="180"/>
      <c r="E220" s="195"/>
      <c r="F220" s="174">
        <f>F221+F222+F223+F224+F225+F226+F227+F228+F229</f>
        <v>499.99999999999994</v>
      </c>
      <c r="G220" s="158"/>
      <c r="H220" s="92">
        <f>H221+H222+H223+H224+H225+H226+H227+H228+H229</f>
        <v>459.03</v>
      </c>
      <c r="I220" s="180"/>
      <c r="J220" s="195"/>
      <c r="K220" s="174">
        <f>K221+K222+K223+K224+K225+K226+K227+K228+K229</f>
        <v>459.03</v>
      </c>
      <c r="L220" s="195"/>
      <c r="M220" s="330">
        <f t="shared" si="38"/>
        <v>0.9180600000000001</v>
      </c>
      <c r="N220" s="92">
        <f>N221+N222+N223+N224+N225+N226+N227+N228+N229</f>
        <v>459.03</v>
      </c>
      <c r="O220" s="180"/>
      <c r="P220" s="195"/>
      <c r="Q220" s="174">
        <f>Q221+Q222+Q223+Q224+Q225+Q226+Q227+Q228+Q229</f>
        <v>459.03</v>
      </c>
      <c r="R220" s="293"/>
      <c r="S220" s="330">
        <f t="shared" si="39"/>
        <v>0.9180600000000001</v>
      </c>
    </row>
    <row r="221" spans="1:19" ht="51" customHeight="1">
      <c r="A221" s="48" t="s">
        <v>49</v>
      </c>
      <c r="B221" s="162" t="s">
        <v>198</v>
      </c>
      <c r="C221" s="122">
        <f aca="true" t="shared" si="40" ref="C221:C229">F221</f>
        <v>80</v>
      </c>
      <c r="D221" s="106"/>
      <c r="E221" s="106"/>
      <c r="F221" s="106">
        <v>80</v>
      </c>
      <c r="G221" s="49"/>
      <c r="H221" s="117">
        <f aca="true" t="shared" si="41" ref="H221:H231">K221</f>
        <v>80</v>
      </c>
      <c r="I221" s="106"/>
      <c r="J221" s="106"/>
      <c r="K221" s="106">
        <v>80</v>
      </c>
      <c r="L221" s="152"/>
      <c r="M221" s="454">
        <f aca="true" t="shared" si="42" ref="M221:M231">H221/C221</f>
        <v>1</v>
      </c>
      <c r="N221" s="117">
        <f aca="true" t="shared" si="43" ref="N221:N229">Q221</f>
        <v>80</v>
      </c>
      <c r="O221" s="106"/>
      <c r="P221" s="106"/>
      <c r="Q221" s="106">
        <v>80</v>
      </c>
      <c r="R221" s="284"/>
      <c r="S221" s="453">
        <f aca="true" t="shared" si="44" ref="S221:S231">N221/C221</f>
        <v>1</v>
      </c>
    </row>
    <row r="222" spans="1:19" ht="50.25" customHeight="1">
      <c r="A222" s="48" t="s">
        <v>29</v>
      </c>
      <c r="B222" s="162" t="s">
        <v>283</v>
      </c>
      <c r="C222" s="122">
        <f t="shared" si="40"/>
        <v>58.1</v>
      </c>
      <c r="D222" s="106"/>
      <c r="E222" s="106"/>
      <c r="F222" s="106">
        <v>58.1</v>
      </c>
      <c r="G222" s="49"/>
      <c r="H222" s="117">
        <f t="shared" si="41"/>
        <v>17.43</v>
      </c>
      <c r="I222" s="106"/>
      <c r="J222" s="106"/>
      <c r="K222" s="106">
        <v>17.43</v>
      </c>
      <c r="L222" s="152"/>
      <c r="M222" s="454">
        <f t="shared" si="42"/>
        <v>0.3</v>
      </c>
      <c r="N222" s="117">
        <f t="shared" si="43"/>
        <v>17.43</v>
      </c>
      <c r="O222" s="106"/>
      <c r="P222" s="106"/>
      <c r="Q222" s="106">
        <v>17.43</v>
      </c>
      <c r="R222" s="284"/>
      <c r="S222" s="453">
        <f t="shared" si="44"/>
        <v>0.3</v>
      </c>
    </row>
    <row r="223" spans="1:19" ht="50.25" customHeight="1">
      <c r="A223" s="48" t="s">
        <v>47</v>
      </c>
      <c r="B223" s="162" t="s">
        <v>199</v>
      </c>
      <c r="C223" s="122">
        <f t="shared" si="40"/>
        <v>28.37</v>
      </c>
      <c r="D223" s="106"/>
      <c r="E223" s="106"/>
      <c r="F223" s="106">
        <v>28.37</v>
      </c>
      <c r="G223" s="49"/>
      <c r="H223" s="117">
        <f t="shared" si="41"/>
        <v>28.37</v>
      </c>
      <c r="I223" s="106"/>
      <c r="J223" s="106"/>
      <c r="K223" s="106">
        <v>28.37</v>
      </c>
      <c r="L223" s="152"/>
      <c r="M223" s="454">
        <f t="shared" si="42"/>
        <v>1</v>
      </c>
      <c r="N223" s="117">
        <f t="shared" si="43"/>
        <v>28.37</v>
      </c>
      <c r="O223" s="106"/>
      <c r="P223" s="106"/>
      <c r="Q223" s="106">
        <v>28.37</v>
      </c>
      <c r="R223" s="284"/>
      <c r="S223" s="453">
        <f t="shared" si="44"/>
        <v>1</v>
      </c>
    </row>
    <row r="224" spans="1:19" ht="60" customHeight="1">
      <c r="A224" s="48" t="s">
        <v>38</v>
      </c>
      <c r="B224" s="416" t="s">
        <v>284</v>
      </c>
      <c r="C224" s="122">
        <f t="shared" si="40"/>
        <v>95.43</v>
      </c>
      <c r="D224" s="106"/>
      <c r="E224" s="106"/>
      <c r="F224" s="106">
        <v>95.43</v>
      </c>
      <c r="G224" s="49"/>
      <c r="H224" s="117">
        <f t="shared" si="41"/>
        <v>95.43</v>
      </c>
      <c r="I224" s="106"/>
      <c r="J224" s="106"/>
      <c r="K224" s="106">
        <v>95.43</v>
      </c>
      <c r="L224" s="152"/>
      <c r="M224" s="454">
        <f t="shared" si="42"/>
        <v>1</v>
      </c>
      <c r="N224" s="117">
        <f t="shared" si="43"/>
        <v>95.43</v>
      </c>
      <c r="O224" s="106"/>
      <c r="P224" s="106"/>
      <c r="Q224" s="106">
        <v>95.43</v>
      </c>
      <c r="R224" s="284"/>
      <c r="S224" s="453">
        <f t="shared" si="44"/>
        <v>1</v>
      </c>
    </row>
    <row r="225" spans="1:19" ht="60" customHeight="1">
      <c r="A225" s="48" t="s">
        <v>39</v>
      </c>
      <c r="B225" s="162" t="s">
        <v>285</v>
      </c>
      <c r="C225" s="122">
        <f t="shared" si="40"/>
        <v>58.02</v>
      </c>
      <c r="D225" s="106"/>
      <c r="E225" s="106"/>
      <c r="F225" s="106">
        <v>58.02</v>
      </c>
      <c r="G225" s="49"/>
      <c r="H225" s="117">
        <f t="shared" si="41"/>
        <v>58.02</v>
      </c>
      <c r="I225" s="106"/>
      <c r="J225" s="106"/>
      <c r="K225" s="106">
        <v>58.02</v>
      </c>
      <c r="L225" s="152"/>
      <c r="M225" s="454">
        <f t="shared" si="42"/>
        <v>1</v>
      </c>
      <c r="N225" s="117">
        <f t="shared" si="43"/>
        <v>58.02</v>
      </c>
      <c r="O225" s="106"/>
      <c r="P225" s="106"/>
      <c r="Q225" s="106">
        <v>58.02</v>
      </c>
      <c r="R225" s="284"/>
      <c r="S225" s="453">
        <f t="shared" si="44"/>
        <v>1</v>
      </c>
    </row>
    <row r="226" spans="1:19" ht="46.5" customHeight="1">
      <c r="A226" s="48" t="s">
        <v>48</v>
      </c>
      <c r="B226" s="162" t="s">
        <v>200</v>
      </c>
      <c r="C226" s="122">
        <f t="shared" si="40"/>
        <v>96</v>
      </c>
      <c r="D226" s="106"/>
      <c r="E226" s="106"/>
      <c r="F226" s="106">
        <v>96</v>
      </c>
      <c r="G226" s="49"/>
      <c r="H226" s="117">
        <f t="shared" si="41"/>
        <v>95.7</v>
      </c>
      <c r="I226" s="106"/>
      <c r="J226" s="106"/>
      <c r="K226" s="106">
        <v>95.7</v>
      </c>
      <c r="L226" s="152"/>
      <c r="M226" s="454">
        <f t="shared" si="42"/>
        <v>0.9968750000000001</v>
      </c>
      <c r="N226" s="117">
        <f t="shared" si="43"/>
        <v>95.7</v>
      </c>
      <c r="O226" s="106"/>
      <c r="P226" s="106"/>
      <c r="Q226" s="106">
        <v>95.7</v>
      </c>
      <c r="R226" s="284"/>
      <c r="S226" s="453">
        <f t="shared" si="44"/>
        <v>0.9968750000000001</v>
      </c>
    </row>
    <row r="227" spans="1:19" ht="71.25" customHeight="1">
      <c r="A227" s="48" t="s">
        <v>161</v>
      </c>
      <c r="B227" s="162" t="s">
        <v>201</v>
      </c>
      <c r="C227" s="122">
        <f t="shared" si="40"/>
        <v>22</v>
      </c>
      <c r="D227" s="106"/>
      <c r="E227" s="106"/>
      <c r="F227" s="106">
        <v>22</v>
      </c>
      <c r="G227" s="49"/>
      <c r="H227" s="117">
        <f t="shared" si="41"/>
        <v>22</v>
      </c>
      <c r="I227" s="106"/>
      <c r="J227" s="106"/>
      <c r="K227" s="106">
        <v>22</v>
      </c>
      <c r="L227" s="152"/>
      <c r="M227" s="454">
        <f t="shared" si="42"/>
        <v>1</v>
      </c>
      <c r="N227" s="117">
        <f t="shared" si="43"/>
        <v>22</v>
      </c>
      <c r="O227" s="106"/>
      <c r="P227" s="106"/>
      <c r="Q227" s="106">
        <v>22</v>
      </c>
      <c r="R227" s="284"/>
      <c r="S227" s="453">
        <f t="shared" si="44"/>
        <v>1</v>
      </c>
    </row>
    <row r="228" spans="1:19" ht="37.5" customHeight="1">
      <c r="A228" s="48" t="s">
        <v>74</v>
      </c>
      <c r="B228" s="162" t="s">
        <v>203</v>
      </c>
      <c r="C228" s="122">
        <f t="shared" si="40"/>
        <v>58</v>
      </c>
      <c r="D228" s="106"/>
      <c r="E228" s="106"/>
      <c r="F228" s="106">
        <v>58</v>
      </c>
      <c r="G228" s="49"/>
      <c r="H228" s="117">
        <f t="shared" si="41"/>
        <v>58</v>
      </c>
      <c r="I228" s="106"/>
      <c r="J228" s="106"/>
      <c r="K228" s="106">
        <v>58</v>
      </c>
      <c r="L228" s="152"/>
      <c r="M228" s="454">
        <f t="shared" si="42"/>
        <v>1</v>
      </c>
      <c r="N228" s="117">
        <f t="shared" si="43"/>
        <v>58</v>
      </c>
      <c r="O228" s="106"/>
      <c r="P228" s="106"/>
      <c r="Q228" s="106">
        <v>58</v>
      </c>
      <c r="R228" s="284"/>
      <c r="S228" s="453">
        <f t="shared" si="44"/>
        <v>1</v>
      </c>
    </row>
    <row r="229" spans="1:19" ht="30.75" customHeight="1">
      <c r="A229" s="48" t="s">
        <v>202</v>
      </c>
      <c r="B229" s="162" t="s">
        <v>204</v>
      </c>
      <c r="C229" s="122">
        <f t="shared" si="40"/>
        <v>4.08</v>
      </c>
      <c r="D229" s="106"/>
      <c r="E229" s="106"/>
      <c r="F229" s="106">
        <v>4.08</v>
      </c>
      <c r="G229" s="49"/>
      <c r="H229" s="117">
        <f t="shared" si="41"/>
        <v>4.08</v>
      </c>
      <c r="I229" s="106"/>
      <c r="J229" s="106"/>
      <c r="K229" s="106">
        <v>4.08</v>
      </c>
      <c r="L229" s="152"/>
      <c r="M229" s="454">
        <f t="shared" si="42"/>
        <v>1</v>
      </c>
      <c r="N229" s="117">
        <f t="shared" si="43"/>
        <v>4.08</v>
      </c>
      <c r="O229" s="106"/>
      <c r="P229" s="106"/>
      <c r="Q229" s="106">
        <v>4.08</v>
      </c>
      <c r="R229" s="284"/>
      <c r="S229" s="453">
        <f t="shared" si="44"/>
        <v>1</v>
      </c>
    </row>
    <row r="230" spans="1:19" ht="27" customHeight="1">
      <c r="A230" s="476" t="s">
        <v>451</v>
      </c>
      <c r="B230" s="508" t="s">
        <v>233</v>
      </c>
      <c r="C230" s="477">
        <f>C231</f>
        <v>141.535</v>
      </c>
      <c r="D230" s="182"/>
      <c r="E230" s="182"/>
      <c r="F230" s="182">
        <f>F231</f>
        <v>141.535</v>
      </c>
      <c r="G230" s="49"/>
      <c r="H230" s="477">
        <f>H231</f>
        <v>0</v>
      </c>
      <c r="I230" s="182"/>
      <c r="J230" s="182"/>
      <c r="K230" s="182">
        <f>K231</f>
        <v>0</v>
      </c>
      <c r="L230" s="152"/>
      <c r="M230" s="329">
        <f t="shared" si="42"/>
        <v>0</v>
      </c>
      <c r="N230" s="477">
        <f>N231</f>
        <v>0</v>
      </c>
      <c r="O230" s="182"/>
      <c r="P230" s="182"/>
      <c r="Q230" s="182">
        <f>Q231</f>
        <v>0</v>
      </c>
      <c r="R230" s="284"/>
      <c r="S230" s="330">
        <f t="shared" si="44"/>
        <v>0</v>
      </c>
    </row>
    <row r="231" spans="1:20" ht="48.75" customHeight="1" thickBot="1">
      <c r="A231" s="474" t="s">
        <v>49</v>
      </c>
      <c r="B231" s="496" t="s">
        <v>234</v>
      </c>
      <c r="C231" s="475">
        <f>F231</f>
        <v>141.535</v>
      </c>
      <c r="D231" s="168"/>
      <c r="E231" s="168"/>
      <c r="F231" s="168">
        <v>141.535</v>
      </c>
      <c r="G231" s="169"/>
      <c r="H231" s="117">
        <f t="shared" si="41"/>
        <v>0</v>
      </c>
      <c r="I231" s="523"/>
      <c r="J231" s="211"/>
      <c r="K231" s="168">
        <v>0</v>
      </c>
      <c r="L231" s="211"/>
      <c r="M231" s="454">
        <f t="shared" si="42"/>
        <v>0</v>
      </c>
      <c r="N231" s="117">
        <f>Q231</f>
        <v>0</v>
      </c>
      <c r="O231" s="168"/>
      <c r="P231" s="211"/>
      <c r="Q231" s="168">
        <v>0</v>
      </c>
      <c r="R231" s="285"/>
      <c r="S231" s="453">
        <f t="shared" si="44"/>
        <v>0</v>
      </c>
      <c r="T231" s="566"/>
    </row>
    <row r="232" spans="1:19" ht="64.5" customHeight="1" thickBot="1">
      <c r="A232" s="63" t="s">
        <v>44</v>
      </c>
      <c r="B232" s="536" t="s">
        <v>447</v>
      </c>
      <c r="C232" s="521">
        <f>C233+C244</f>
        <v>3182.8650000000007</v>
      </c>
      <c r="D232" s="519"/>
      <c r="E232" s="519">
        <f>E233+E244</f>
        <v>1566.5190000000002</v>
      </c>
      <c r="F232" s="519">
        <f>F233+F244</f>
        <v>1616.346</v>
      </c>
      <c r="G232" s="520"/>
      <c r="H232" s="521">
        <f>H233+H244</f>
        <v>822.83645</v>
      </c>
      <c r="I232" s="519"/>
      <c r="J232" s="519">
        <f>J233+J244</f>
        <v>462.04342999999994</v>
      </c>
      <c r="K232" s="519">
        <f>K233+K244</f>
        <v>360.79301999999996</v>
      </c>
      <c r="L232" s="522"/>
      <c r="M232" s="323">
        <f>H232/C232</f>
        <v>0.25852068812217915</v>
      </c>
      <c r="N232" s="521">
        <f>N233+N244</f>
        <v>360.33</v>
      </c>
      <c r="O232" s="519"/>
      <c r="P232" s="519">
        <f>P233+P244</f>
        <v>0</v>
      </c>
      <c r="Q232" s="519">
        <f>Q233+Q244</f>
        <v>360.33</v>
      </c>
      <c r="R232" s="286"/>
      <c r="S232" s="323">
        <f>N232/C232</f>
        <v>0.11320932556046201</v>
      </c>
    </row>
    <row r="233" spans="1:240" s="40" customFormat="1" ht="37.5" customHeight="1">
      <c r="A233" s="64" t="s">
        <v>18</v>
      </c>
      <c r="B233" s="410" t="s">
        <v>24</v>
      </c>
      <c r="C233" s="502">
        <f>C234+C235+C236+C237+C238+C239+C240+C241+C242+C243</f>
        <v>2574.3600000000006</v>
      </c>
      <c r="D233" s="503"/>
      <c r="E233" s="503">
        <f>E234+E235+E236+E237+E238+E239+E240+E241+E242+E243</f>
        <v>1566.5190000000002</v>
      </c>
      <c r="F233" s="503">
        <f>F234+F235+F236+F237+F238+F239+F240+F241+F242+F243</f>
        <v>1007.841</v>
      </c>
      <c r="G233" s="504"/>
      <c r="H233" s="502">
        <f>H234+H235+H236+H237+H238+H239+H240+H241+H242+H243</f>
        <v>585.92245</v>
      </c>
      <c r="I233" s="503"/>
      <c r="J233" s="503">
        <f>J234+J235+J236+J237+J238+J239+J240+J241+J242+J243</f>
        <v>462.04342999999994</v>
      </c>
      <c r="K233" s="503">
        <f>K234+K235+K236+K237+K238+K239+K240+K241+K242+K243</f>
        <v>123.87902</v>
      </c>
      <c r="L233" s="194"/>
      <c r="M233" s="330">
        <f>H233/C233</f>
        <v>0.22759926739073008</v>
      </c>
      <c r="N233" s="502">
        <f>N234+N235+N236+N237+N238+N239+N240+N241+N242+N243</f>
        <v>123.416</v>
      </c>
      <c r="O233" s="503"/>
      <c r="P233" s="503">
        <f>P234+P235+P236+P237+P238+P239+P240+P241+P242+P243</f>
        <v>0</v>
      </c>
      <c r="Q233" s="503">
        <f>Q234+Q235+Q236+Q237+Q238+Q239+Q240+Q241+Q242+Q243</f>
        <v>123.416</v>
      </c>
      <c r="R233" s="505"/>
      <c r="S233" s="330">
        <f>N233/C233</f>
        <v>0.047940458987864934</v>
      </c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DI233" s="3"/>
      <c r="DJ233" s="3"/>
      <c r="DK233" s="3"/>
      <c r="DL233" s="3"/>
      <c r="DM233" s="3"/>
      <c r="DN233" s="3"/>
      <c r="DO233" s="3"/>
      <c r="DP233" s="3"/>
      <c r="DQ233" s="3"/>
      <c r="DR233" s="3"/>
      <c r="DS233" s="3"/>
      <c r="DT233" s="3"/>
      <c r="DU233" s="3"/>
      <c r="DV233" s="3"/>
      <c r="DW233" s="3"/>
      <c r="DX233" s="3"/>
      <c r="DY233" s="3"/>
      <c r="DZ233" s="3"/>
      <c r="EA233" s="3"/>
      <c r="EB233" s="3"/>
      <c r="EC233" s="3"/>
      <c r="ED233" s="3"/>
      <c r="EE233" s="3"/>
      <c r="EF233" s="3"/>
      <c r="EG233" s="3"/>
      <c r="EH233" s="3"/>
      <c r="EI233" s="3"/>
      <c r="EJ233" s="3"/>
      <c r="EK233" s="3"/>
      <c r="EL233" s="3"/>
      <c r="EM233" s="3"/>
      <c r="EN233" s="3"/>
      <c r="EO233" s="3"/>
      <c r="EP233" s="3"/>
      <c r="EQ233" s="3"/>
      <c r="ER233" s="3"/>
      <c r="ES233" s="3"/>
      <c r="ET233" s="3"/>
      <c r="EU233" s="3"/>
      <c r="EV233" s="3"/>
      <c r="EW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</row>
    <row r="234" spans="1:19" ht="37.5" customHeight="1">
      <c r="A234" s="64" t="s">
        <v>49</v>
      </c>
      <c r="B234" s="417" t="s">
        <v>113</v>
      </c>
      <c r="C234" s="500">
        <f>E234+F234</f>
        <v>92.2</v>
      </c>
      <c r="D234" s="501"/>
      <c r="E234" s="501">
        <v>92.108</v>
      </c>
      <c r="F234" s="501">
        <v>0.092</v>
      </c>
      <c r="G234" s="499"/>
      <c r="H234" s="500">
        <f aca="true" t="shared" si="45" ref="H234:H239">J234+K234</f>
        <v>92.1993</v>
      </c>
      <c r="I234" s="501"/>
      <c r="J234" s="501">
        <v>92.1073</v>
      </c>
      <c r="K234" s="501">
        <v>0.092</v>
      </c>
      <c r="L234" s="194"/>
      <c r="M234" s="454">
        <f aca="true" t="shared" si="46" ref="M234:M243">H234/C234</f>
        <v>0.9999924078091106</v>
      </c>
      <c r="N234" s="500">
        <f aca="true" t="shared" si="47" ref="N234:N239">P234+Q234</f>
        <v>0</v>
      </c>
      <c r="O234" s="501"/>
      <c r="P234" s="501">
        <v>0</v>
      </c>
      <c r="Q234" s="501">
        <v>0</v>
      </c>
      <c r="R234" s="288"/>
      <c r="S234" s="453">
        <f aca="true" t="shared" si="48" ref="S234:S243">N234/C234</f>
        <v>0</v>
      </c>
    </row>
    <row r="235" spans="1:19" ht="37.5" customHeight="1">
      <c r="A235" s="8" t="s">
        <v>29</v>
      </c>
      <c r="B235" s="417" t="s">
        <v>114</v>
      </c>
      <c r="C235" s="550">
        <f>E235+F235</f>
        <v>359.97</v>
      </c>
      <c r="D235" s="551"/>
      <c r="E235" s="551">
        <v>359.61</v>
      </c>
      <c r="F235" s="551">
        <v>0.36</v>
      </c>
      <c r="G235" s="552"/>
      <c r="H235" s="550">
        <f t="shared" si="45"/>
        <v>0</v>
      </c>
      <c r="I235" s="551"/>
      <c r="J235" s="551">
        <v>0</v>
      </c>
      <c r="K235" s="551">
        <v>0</v>
      </c>
      <c r="L235" s="363"/>
      <c r="M235" s="547">
        <f t="shared" si="46"/>
        <v>0</v>
      </c>
      <c r="N235" s="550">
        <f t="shared" si="47"/>
        <v>0</v>
      </c>
      <c r="O235" s="551"/>
      <c r="P235" s="551">
        <v>0</v>
      </c>
      <c r="Q235" s="551">
        <v>0</v>
      </c>
      <c r="R235" s="553"/>
      <c r="S235" s="549">
        <f t="shared" si="48"/>
        <v>0</v>
      </c>
    </row>
    <row r="236" spans="1:19" ht="37.5" customHeight="1">
      <c r="A236" s="8" t="s">
        <v>47</v>
      </c>
      <c r="B236" s="417" t="s">
        <v>21</v>
      </c>
      <c r="C236" s="550">
        <f>E236+F236</f>
        <v>744.49386</v>
      </c>
      <c r="D236" s="551"/>
      <c r="E236" s="551">
        <v>743.748</v>
      </c>
      <c r="F236" s="551">
        <v>0.74586</v>
      </c>
      <c r="G236" s="552"/>
      <c r="H236" s="550">
        <f t="shared" si="45"/>
        <v>0</v>
      </c>
      <c r="I236" s="551"/>
      <c r="J236" s="551">
        <v>0</v>
      </c>
      <c r="K236" s="551">
        <v>0</v>
      </c>
      <c r="L236" s="363"/>
      <c r="M236" s="547">
        <f t="shared" si="46"/>
        <v>0</v>
      </c>
      <c r="N236" s="550">
        <f t="shared" si="47"/>
        <v>0</v>
      </c>
      <c r="O236" s="551"/>
      <c r="P236" s="551">
        <v>0</v>
      </c>
      <c r="Q236" s="551">
        <v>0</v>
      </c>
      <c r="R236" s="553"/>
      <c r="S236" s="549">
        <f t="shared" si="48"/>
        <v>0</v>
      </c>
    </row>
    <row r="237" spans="1:19" ht="30.75" customHeight="1">
      <c r="A237" s="8" t="s">
        <v>38</v>
      </c>
      <c r="B237" s="418" t="s">
        <v>115</v>
      </c>
      <c r="C237" s="550">
        <f>E237+F237</f>
        <v>223.347</v>
      </c>
      <c r="D237" s="551"/>
      <c r="E237" s="551">
        <v>223.124</v>
      </c>
      <c r="F237" s="551">
        <v>0.223</v>
      </c>
      <c r="G237" s="552"/>
      <c r="H237" s="550">
        <f t="shared" si="45"/>
        <v>222.23013</v>
      </c>
      <c r="I237" s="551"/>
      <c r="J237" s="551">
        <v>222.00713</v>
      </c>
      <c r="K237" s="551">
        <v>0.223</v>
      </c>
      <c r="L237" s="363"/>
      <c r="M237" s="547">
        <f t="shared" si="46"/>
        <v>0.9949993955593762</v>
      </c>
      <c r="N237" s="550">
        <f t="shared" si="47"/>
        <v>0</v>
      </c>
      <c r="O237" s="551"/>
      <c r="P237" s="551">
        <v>0</v>
      </c>
      <c r="Q237" s="551">
        <v>0</v>
      </c>
      <c r="R237" s="553"/>
      <c r="S237" s="549">
        <f t="shared" si="48"/>
        <v>0</v>
      </c>
    </row>
    <row r="238" spans="1:19" ht="37.5" customHeight="1">
      <c r="A238" s="8" t="s">
        <v>39</v>
      </c>
      <c r="B238" s="419" t="s">
        <v>116</v>
      </c>
      <c r="C238" s="550">
        <f>E238+F238</f>
        <v>148.07702</v>
      </c>
      <c r="D238" s="551"/>
      <c r="E238" s="551">
        <v>147.929</v>
      </c>
      <c r="F238" s="551">
        <v>0.14802</v>
      </c>
      <c r="G238" s="552"/>
      <c r="H238" s="550">
        <f t="shared" si="45"/>
        <v>148.07702</v>
      </c>
      <c r="I238" s="551"/>
      <c r="J238" s="551">
        <v>147.929</v>
      </c>
      <c r="K238" s="551">
        <v>0.14802</v>
      </c>
      <c r="L238" s="363"/>
      <c r="M238" s="547">
        <f t="shared" si="46"/>
        <v>1</v>
      </c>
      <c r="N238" s="550">
        <f t="shared" si="47"/>
        <v>0</v>
      </c>
      <c r="O238" s="551"/>
      <c r="P238" s="551">
        <v>0</v>
      </c>
      <c r="Q238" s="551">
        <v>0</v>
      </c>
      <c r="R238" s="553"/>
      <c r="S238" s="549">
        <f t="shared" si="48"/>
        <v>0</v>
      </c>
    </row>
    <row r="239" spans="1:20" ht="38.25" customHeight="1">
      <c r="A239" s="7" t="s">
        <v>48</v>
      </c>
      <c r="B239" s="418" t="s">
        <v>117</v>
      </c>
      <c r="C239" s="554">
        <f>D239+E239+F239</f>
        <v>129.90148</v>
      </c>
      <c r="D239" s="555"/>
      <c r="E239" s="555"/>
      <c r="F239" s="551">
        <v>129.90148</v>
      </c>
      <c r="G239" s="556"/>
      <c r="H239" s="550">
        <f t="shared" si="45"/>
        <v>123.416</v>
      </c>
      <c r="I239" s="555"/>
      <c r="J239" s="555"/>
      <c r="K239" s="555">
        <v>123.416</v>
      </c>
      <c r="L239" s="346"/>
      <c r="M239" s="547">
        <f t="shared" si="46"/>
        <v>0.950073855971464</v>
      </c>
      <c r="N239" s="550">
        <f t="shared" si="47"/>
        <v>123.416</v>
      </c>
      <c r="O239" s="555"/>
      <c r="P239" s="555"/>
      <c r="Q239" s="555">
        <v>123.416</v>
      </c>
      <c r="R239" s="548"/>
      <c r="S239" s="549">
        <f t="shared" si="48"/>
        <v>0.950073855971464</v>
      </c>
      <c r="T239" s="615"/>
    </row>
    <row r="240" spans="1:20" ht="25.5" customHeight="1">
      <c r="A240" s="8" t="s">
        <v>161</v>
      </c>
      <c r="B240" s="418" t="s">
        <v>118</v>
      </c>
      <c r="C240" s="554">
        <f>F240</f>
        <v>283.2649</v>
      </c>
      <c r="D240" s="551"/>
      <c r="E240" s="551"/>
      <c r="F240" s="551">
        <v>283.2649</v>
      </c>
      <c r="G240" s="557"/>
      <c r="H240" s="558">
        <f>K240</f>
        <v>0</v>
      </c>
      <c r="I240" s="551"/>
      <c r="J240" s="551"/>
      <c r="K240" s="551">
        <v>0</v>
      </c>
      <c r="L240" s="353"/>
      <c r="M240" s="547">
        <f t="shared" si="46"/>
        <v>0</v>
      </c>
      <c r="N240" s="558">
        <f>Q240</f>
        <v>0</v>
      </c>
      <c r="O240" s="551"/>
      <c r="P240" s="551"/>
      <c r="Q240" s="551">
        <v>0</v>
      </c>
      <c r="R240" s="553"/>
      <c r="S240" s="549">
        <f t="shared" si="48"/>
        <v>0</v>
      </c>
      <c r="T240" s="615"/>
    </row>
    <row r="241" spans="1:20" ht="34.5" customHeight="1">
      <c r="A241" s="8" t="s">
        <v>74</v>
      </c>
      <c r="B241" s="418" t="s">
        <v>119</v>
      </c>
      <c r="C241" s="554">
        <f>F241</f>
        <v>283.2649</v>
      </c>
      <c r="D241" s="551"/>
      <c r="E241" s="551"/>
      <c r="F241" s="551">
        <v>283.2649</v>
      </c>
      <c r="G241" s="557"/>
      <c r="H241" s="558">
        <f>K241</f>
        <v>0</v>
      </c>
      <c r="I241" s="551"/>
      <c r="J241" s="551"/>
      <c r="K241" s="551">
        <v>0</v>
      </c>
      <c r="L241" s="353"/>
      <c r="M241" s="547">
        <f t="shared" si="46"/>
        <v>0</v>
      </c>
      <c r="N241" s="558">
        <f>Q241</f>
        <v>0</v>
      </c>
      <c r="O241" s="551"/>
      <c r="P241" s="551"/>
      <c r="Q241" s="551">
        <v>0</v>
      </c>
      <c r="R241" s="553"/>
      <c r="S241" s="549">
        <f t="shared" si="48"/>
        <v>0</v>
      </c>
      <c r="T241" s="615"/>
    </row>
    <row r="242" spans="1:20" ht="39.75" customHeight="1">
      <c r="A242" s="8" t="s">
        <v>202</v>
      </c>
      <c r="B242" s="418" t="s">
        <v>120</v>
      </c>
      <c r="C242" s="554">
        <f>F242</f>
        <v>141.63304</v>
      </c>
      <c r="D242" s="551"/>
      <c r="E242" s="551"/>
      <c r="F242" s="551">
        <v>141.63304</v>
      </c>
      <c r="G242" s="557"/>
      <c r="H242" s="558">
        <f>K242</f>
        <v>0</v>
      </c>
      <c r="I242" s="551"/>
      <c r="J242" s="551"/>
      <c r="K242" s="551">
        <v>0</v>
      </c>
      <c r="L242" s="353"/>
      <c r="M242" s="547">
        <f t="shared" si="46"/>
        <v>0</v>
      </c>
      <c r="N242" s="558">
        <f>Q242</f>
        <v>0</v>
      </c>
      <c r="O242" s="551"/>
      <c r="P242" s="551"/>
      <c r="Q242" s="551">
        <v>0</v>
      </c>
      <c r="R242" s="553"/>
      <c r="S242" s="549">
        <f t="shared" si="48"/>
        <v>0</v>
      </c>
      <c r="T242" s="615"/>
    </row>
    <row r="243" spans="1:20" ht="37.5" customHeight="1">
      <c r="A243" s="631" t="s">
        <v>46</v>
      </c>
      <c r="B243" s="632" t="s">
        <v>121</v>
      </c>
      <c r="C243" s="633">
        <f>E243+F243</f>
        <v>168.2078</v>
      </c>
      <c r="D243" s="634"/>
      <c r="E243" s="634"/>
      <c r="F243" s="634">
        <v>168.2078</v>
      </c>
      <c r="G243" s="635"/>
      <c r="H243" s="636">
        <f>J243+K243</f>
        <v>0</v>
      </c>
      <c r="I243" s="634"/>
      <c r="J243" s="634"/>
      <c r="K243" s="634">
        <v>0</v>
      </c>
      <c r="L243" s="637"/>
      <c r="M243" s="617">
        <f t="shared" si="46"/>
        <v>0</v>
      </c>
      <c r="N243" s="636">
        <f>P243+Q243</f>
        <v>0</v>
      </c>
      <c r="O243" s="634"/>
      <c r="P243" s="634"/>
      <c r="Q243" s="634">
        <v>0</v>
      </c>
      <c r="R243" s="638"/>
      <c r="S243" s="629">
        <f t="shared" si="48"/>
        <v>0</v>
      </c>
      <c r="T243" s="614"/>
    </row>
    <row r="244" spans="1:19" ht="38.25" customHeight="1">
      <c r="A244" s="42" t="s">
        <v>19</v>
      </c>
      <c r="B244" s="508" t="s">
        <v>80</v>
      </c>
      <c r="C244" s="639">
        <f>C245</f>
        <v>608.505</v>
      </c>
      <c r="D244" s="640"/>
      <c r="E244" s="640"/>
      <c r="F244" s="640">
        <f>F245</f>
        <v>608.505</v>
      </c>
      <c r="G244" s="641"/>
      <c r="H244" s="642">
        <f>H245</f>
        <v>236.914</v>
      </c>
      <c r="I244" s="640"/>
      <c r="J244" s="640"/>
      <c r="K244" s="640">
        <f>K245</f>
        <v>236.914</v>
      </c>
      <c r="L244" s="643"/>
      <c r="M244" s="592">
        <f>H244/C244</f>
        <v>0.3893378033048208</v>
      </c>
      <c r="N244" s="642">
        <f>N245</f>
        <v>236.914</v>
      </c>
      <c r="O244" s="640"/>
      <c r="P244" s="640"/>
      <c r="Q244" s="640">
        <f>Q245</f>
        <v>236.914</v>
      </c>
      <c r="R244" s="644"/>
      <c r="S244" s="592">
        <f>N244/C244</f>
        <v>0.3893378033048208</v>
      </c>
    </row>
    <row r="245" spans="1:19" ht="51.75" customHeight="1" thickBot="1">
      <c r="A245" s="645" t="s">
        <v>49</v>
      </c>
      <c r="B245" s="415" t="s">
        <v>448</v>
      </c>
      <c r="C245" s="225">
        <f>D245+E245+F245</f>
        <v>608.505</v>
      </c>
      <c r="D245" s="560"/>
      <c r="E245" s="560"/>
      <c r="F245" s="560">
        <v>608.505</v>
      </c>
      <c r="G245" s="646"/>
      <c r="H245" s="125">
        <f>I245+J245+K245</f>
        <v>236.914</v>
      </c>
      <c r="I245" s="560"/>
      <c r="J245" s="560"/>
      <c r="K245" s="560">
        <v>236.914</v>
      </c>
      <c r="L245" s="561"/>
      <c r="M245" s="547">
        <f>H245/C245</f>
        <v>0.3893378033048208</v>
      </c>
      <c r="N245" s="125">
        <f>O245+P245+Q245</f>
        <v>236.914</v>
      </c>
      <c r="O245" s="560"/>
      <c r="P245" s="560"/>
      <c r="Q245" s="560">
        <v>236.914</v>
      </c>
      <c r="R245" s="647"/>
      <c r="S245" s="549">
        <f>N245/C245</f>
        <v>0.3893378033048208</v>
      </c>
    </row>
    <row r="246" spans="1:19" ht="54" customHeight="1" thickBot="1">
      <c r="A246" s="24" t="s">
        <v>69</v>
      </c>
      <c r="B246" s="536" t="s">
        <v>348</v>
      </c>
      <c r="C246" s="245">
        <f>C247+C248+C253+C249+C250+C251+C252+C254+C255+C256+C257</f>
        <v>8982.364</v>
      </c>
      <c r="D246" s="109"/>
      <c r="E246" s="208"/>
      <c r="F246" s="109">
        <f>F247+F248+F253+F249+F250+F251+F252+F254+F255+F256+F257</f>
        <v>8982.364</v>
      </c>
      <c r="G246" s="251"/>
      <c r="H246" s="245">
        <f>H247+H248+H253+H249+H250+H251+H252+H254+H255+H256+H257</f>
        <v>2845.934</v>
      </c>
      <c r="I246" s="109"/>
      <c r="J246" s="208"/>
      <c r="K246" s="109">
        <f>K247+K248+K253+K249+K250+K251+K252+K254+K255+K256+K257</f>
        <v>2845.934</v>
      </c>
      <c r="L246" s="246"/>
      <c r="M246" s="648">
        <f>H246/C246</f>
        <v>0.3168357461354272</v>
      </c>
      <c r="N246" s="245">
        <f>N247+N248+N253+N249+N250+N251+N252+N254+N255+N256+N257</f>
        <v>4368.817</v>
      </c>
      <c r="O246" s="109"/>
      <c r="P246" s="208"/>
      <c r="Q246" s="109">
        <f>Q247+Q248+Q253+Q249+Q250+Q251+Q252+Q254+Q255+Q256+Q257</f>
        <v>4368.817</v>
      </c>
      <c r="R246" s="649"/>
      <c r="S246" s="648">
        <f>N246/C246</f>
        <v>0.48637719424418785</v>
      </c>
    </row>
    <row r="247" spans="1:19" ht="27" customHeight="1">
      <c r="A247" s="12" t="s">
        <v>49</v>
      </c>
      <c r="B247" s="420" t="s">
        <v>97</v>
      </c>
      <c r="C247" s="125">
        <f>D247+E247+F247</f>
        <v>1000</v>
      </c>
      <c r="D247" s="250"/>
      <c r="E247" s="250"/>
      <c r="F247" s="250">
        <v>1000</v>
      </c>
      <c r="G247" s="562"/>
      <c r="H247" s="125">
        <f aca="true" t="shared" si="49" ref="H247:H252">I247+J247+K247</f>
        <v>292.126</v>
      </c>
      <c r="I247" s="356"/>
      <c r="J247" s="356"/>
      <c r="K247" s="250">
        <v>292.126</v>
      </c>
      <c r="L247" s="456"/>
      <c r="M247" s="547">
        <f aca="true" t="shared" si="50" ref="M247:M253">H247/C247</f>
        <v>0.292126</v>
      </c>
      <c r="N247" s="249">
        <f aca="true" t="shared" si="51" ref="N247:N252">O247+P247+Q247</f>
        <v>292.126</v>
      </c>
      <c r="O247" s="250"/>
      <c r="P247" s="250"/>
      <c r="Q247" s="250">
        <v>292.126</v>
      </c>
      <c r="R247" s="563"/>
      <c r="S247" s="549">
        <f aca="true" t="shared" si="52" ref="S247:S253">N247/C247</f>
        <v>0.292126</v>
      </c>
    </row>
    <row r="248" spans="1:19" ht="18" customHeight="1">
      <c r="A248" s="7" t="s">
        <v>29</v>
      </c>
      <c r="B248" s="421" t="s">
        <v>89</v>
      </c>
      <c r="C248" s="125">
        <f>D248+E248+F248</f>
        <v>180</v>
      </c>
      <c r="D248" s="126"/>
      <c r="E248" s="126"/>
      <c r="F248" s="126">
        <v>180</v>
      </c>
      <c r="G248" s="126"/>
      <c r="H248" s="125">
        <f t="shared" si="49"/>
        <v>37.265</v>
      </c>
      <c r="I248" s="222"/>
      <c r="J248" s="222"/>
      <c r="K248" s="126">
        <v>37.265</v>
      </c>
      <c r="L248" s="346"/>
      <c r="M248" s="547">
        <f t="shared" si="50"/>
        <v>0.20702777777777778</v>
      </c>
      <c r="N248" s="125">
        <f t="shared" si="51"/>
        <v>37.265</v>
      </c>
      <c r="O248" s="126"/>
      <c r="P248" s="126"/>
      <c r="Q248" s="126">
        <v>37.265</v>
      </c>
      <c r="R248" s="548"/>
      <c r="S248" s="549">
        <f t="shared" si="52"/>
        <v>0.20702777777777778</v>
      </c>
    </row>
    <row r="249" spans="1:19" ht="27.75" customHeight="1">
      <c r="A249" s="7" t="s">
        <v>47</v>
      </c>
      <c r="B249" s="421" t="s">
        <v>383</v>
      </c>
      <c r="C249" s="125">
        <f aca="true" t="shared" si="53" ref="C249:C257">F249</f>
        <v>1988.408</v>
      </c>
      <c r="D249" s="126"/>
      <c r="E249" s="126"/>
      <c r="F249" s="126">
        <v>1988.408</v>
      </c>
      <c r="G249" s="126"/>
      <c r="H249" s="125">
        <f t="shared" si="49"/>
        <v>917.149</v>
      </c>
      <c r="I249" s="222"/>
      <c r="J249" s="222"/>
      <c r="K249" s="126">
        <v>917.149</v>
      </c>
      <c r="L249" s="126"/>
      <c r="M249" s="547">
        <f t="shared" si="50"/>
        <v>0.4612478927865911</v>
      </c>
      <c r="N249" s="125">
        <f t="shared" si="51"/>
        <v>564.492</v>
      </c>
      <c r="O249" s="126"/>
      <c r="P249" s="126"/>
      <c r="Q249" s="126">
        <v>564.492</v>
      </c>
      <c r="R249" s="548"/>
      <c r="S249" s="549">
        <f t="shared" si="52"/>
        <v>0.2838914347558449</v>
      </c>
    </row>
    <row r="250" spans="1:20" ht="15" customHeight="1">
      <c r="A250" s="650" t="s">
        <v>38</v>
      </c>
      <c r="B250" s="651" t="s">
        <v>170</v>
      </c>
      <c r="C250" s="623">
        <f t="shared" si="53"/>
        <v>500</v>
      </c>
      <c r="D250" s="652"/>
      <c r="E250" s="652"/>
      <c r="F250" s="652">
        <v>500</v>
      </c>
      <c r="G250" s="652"/>
      <c r="H250" s="623">
        <f t="shared" si="49"/>
        <v>0</v>
      </c>
      <c r="I250" s="653"/>
      <c r="J250" s="653"/>
      <c r="K250" s="652">
        <v>0</v>
      </c>
      <c r="L250" s="652"/>
      <c r="M250" s="617">
        <f t="shared" si="50"/>
        <v>0</v>
      </c>
      <c r="N250" s="623">
        <f t="shared" si="51"/>
        <v>0</v>
      </c>
      <c r="O250" s="652"/>
      <c r="P250" s="652"/>
      <c r="Q250" s="652">
        <v>0</v>
      </c>
      <c r="R250" s="654"/>
      <c r="S250" s="629">
        <f t="shared" si="52"/>
        <v>0</v>
      </c>
      <c r="T250" s="564"/>
    </row>
    <row r="251" spans="1:19" ht="24.75" customHeight="1">
      <c r="A251" s="30" t="s">
        <v>39</v>
      </c>
      <c r="B251" s="421" t="s">
        <v>98</v>
      </c>
      <c r="C251" s="98">
        <f t="shared" si="53"/>
        <v>1500</v>
      </c>
      <c r="D251" s="106"/>
      <c r="E251" s="106"/>
      <c r="F251" s="106">
        <v>1500</v>
      </c>
      <c r="G251" s="106"/>
      <c r="H251" s="98">
        <f t="shared" si="49"/>
        <v>1475.476</v>
      </c>
      <c r="I251" s="146"/>
      <c r="J251" s="146"/>
      <c r="K251" s="106">
        <v>1475.476</v>
      </c>
      <c r="L251" s="106"/>
      <c r="M251" s="454">
        <f t="shared" si="50"/>
        <v>0.9836506666666668</v>
      </c>
      <c r="N251" s="98">
        <f t="shared" si="51"/>
        <v>1475.476</v>
      </c>
      <c r="O251" s="106"/>
      <c r="P251" s="106"/>
      <c r="Q251" s="106">
        <v>1475.476</v>
      </c>
      <c r="R251" s="284"/>
      <c r="S251" s="453">
        <f t="shared" si="52"/>
        <v>0.9836506666666668</v>
      </c>
    </row>
    <row r="252" spans="1:19" ht="169.5" customHeight="1">
      <c r="A252" s="30" t="s">
        <v>48</v>
      </c>
      <c r="B252" s="421" t="s">
        <v>122</v>
      </c>
      <c r="C252" s="98">
        <f t="shared" si="53"/>
        <v>2000</v>
      </c>
      <c r="D252" s="106"/>
      <c r="E252" s="106"/>
      <c r="F252" s="106">
        <v>2000</v>
      </c>
      <c r="G252" s="106"/>
      <c r="H252" s="98">
        <f t="shared" si="49"/>
        <v>123.918</v>
      </c>
      <c r="I252" s="146"/>
      <c r="J252" s="146"/>
      <c r="K252" s="106">
        <v>123.918</v>
      </c>
      <c r="L252" s="106"/>
      <c r="M252" s="454">
        <f t="shared" si="50"/>
        <v>0.061959</v>
      </c>
      <c r="N252" s="98">
        <f t="shared" si="51"/>
        <v>1999.458</v>
      </c>
      <c r="O252" s="106"/>
      <c r="P252" s="106"/>
      <c r="Q252" s="106">
        <v>1999.458</v>
      </c>
      <c r="R252" s="284"/>
      <c r="S252" s="453">
        <f t="shared" si="52"/>
        <v>0.9997290000000001</v>
      </c>
    </row>
    <row r="253" spans="1:20" ht="57.75" customHeight="1">
      <c r="A253" s="7" t="s">
        <v>161</v>
      </c>
      <c r="B253" s="421" t="s">
        <v>264</v>
      </c>
      <c r="C253" s="125">
        <f t="shared" si="53"/>
        <v>207.718</v>
      </c>
      <c r="D253" s="126"/>
      <c r="E253" s="126"/>
      <c r="F253" s="126">
        <v>207.718</v>
      </c>
      <c r="G253" s="126"/>
      <c r="H253" s="125">
        <f>K253</f>
        <v>0</v>
      </c>
      <c r="I253" s="126"/>
      <c r="J253" s="126"/>
      <c r="K253" s="126">
        <v>0</v>
      </c>
      <c r="L253" s="126"/>
      <c r="M253" s="547">
        <f t="shared" si="50"/>
        <v>0</v>
      </c>
      <c r="N253" s="125">
        <f>Q253</f>
        <v>0</v>
      </c>
      <c r="O253" s="126"/>
      <c r="P253" s="126"/>
      <c r="Q253" s="126">
        <v>0</v>
      </c>
      <c r="R253" s="548"/>
      <c r="S253" s="549">
        <f t="shared" si="52"/>
        <v>0</v>
      </c>
      <c r="T253" s="615"/>
    </row>
    <row r="254" spans="1:19" ht="36" customHeight="1">
      <c r="A254" s="7" t="s">
        <v>74</v>
      </c>
      <c r="B254" s="481" t="s">
        <v>172</v>
      </c>
      <c r="C254" s="125">
        <f t="shared" si="53"/>
        <v>659.302</v>
      </c>
      <c r="D254" s="346"/>
      <c r="E254" s="346"/>
      <c r="F254" s="126">
        <v>659.302</v>
      </c>
      <c r="G254" s="346"/>
      <c r="H254" s="125">
        <f>K254</f>
        <v>0</v>
      </c>
      <c r="I254" s="126"/>
      <c r="J254" s="126"/>
      <c r="K254" s="126">
        <v>0</v>
      </c>
      <c r="L254" s="126"/>
      <c r="M254" s="547">
        <f>H254/C254</f>
        <v>0</v>
      </c>
      <c r="N254" s="125">
        <f>Q254</f>
        <v>0</v>
      </c>
      <c r="O254" s="126"/>
      <c r="P254" s="126"/>
      <c r="Q254" s="126">
        <v>0</v>
      </c>
      <c r="R254" s="548"/>
      <c r="S254" s="549">
        <f>N254/C254</f>
        <v>0</v>
      </c>
    </row>
    <row r="255" spans="1:19" ht="27.75" customHeight="1">
      <c r="A255" s="7" t="s">
        <v>202</v>
      </c>
      <c r="B255" s="481" t="s">
        <v>171</v>
      </c>
      <c r="C255" s="125">
        <f t="shared" si="53"/>
        <v>47.555</v>
      </c>
      <c r="D255" s="346"/>
      <c r="E255" s="346"/>
      <c r="F255" s="126">
        <v>47.555</v>
      </c>
      <c r="G255" s="346"/>
      <c r="H255" s="125">
        <f>K255</f>
        <v>0</v>
      </c>
      <c r="I255" s="126"/>
      <c r="J255" s="126"/>
      <c r="K255" s="126">
        <v>0</v>
      </c>
      <c r="L255" s="126"/>
      <c r="M255" s="547">
        <f>H255/C255</f>
        <v>0</v>
      </c>
      <c r="N255" s="125">
        <f>Q255</f>
        <v>0</v>
      </c>
      <c r="O255" s="126"/>
      <c r="P255" s="126"/>
      <c r="Q255" s="126">
        <v>0</v>
      </c>
      <c r="R255" s="548"/>
      <c r="S255" s="549">
        <f>N255/C255</f>
        <v>0</v>
      </c>
    </row>
    <row r="256" spans="1:20" ht="48.75" customHeight="1">
      <c r="A256" s="7" t="s">
        <v>46</v>
      </c>
      <c r="B256" s="421" t="s">
        <v>173</v>
      </c>
      <c r="C256" s="125">
        <f t="shared" si="53"/>
        <v>147.768</v>
      </c>
      <c r="D256" s="346"/>
      <c r="E256" s="346"/>
      <c r="F256" s="126">
        <v>147.768</v>
      </c>
      <c r="G256" s="346"/>
      <c r="H256" s="125">
        <f>K256</f>
        <v>0</v>
      </c>
      <c r="I256" s="126"/>
      <c r="J256" s="126"/>
      <c r="K256" s="126">
        <v>0</v>
      </c>
      <c r="L256" s="126"/>
      <c r="M256" s="617">
        <f>H256/C256</f>
        <v>0</v>
      </c>
      <c r="N256" s="125">
        <f>Q256</f>
        <v>0</v>
      </c>
      <c r="O256" s="126"/>
      <c r="P256" s="126"/>
      <c r="Q256" s="126">
        <v>0</v>
      </c>
      <c r="R256" s="548"/>
      <c r="S256" s="549">
        <f>N256/C256</f>
        <v>0</v>
      </c>
      <c r="T256" s="564"/>
    </row>
    <row r="257" spans="1:20" ht="57.75" customHeight="1" thickBot="1">
      <c r="A257" s="7" t="s">
        <v>33</v>
      </c>
      <c r="B257" s="421" t="s">
        <v>174</v>
      </c>
      <c r="C257" s="210">
        <f t="shared" si="53"/>
        <v>751.613</v>
      </c>
      <c r="D257" s="359"/>
      <c r="E257" s="359"/>
      <c r="F257" s="358">
        <v>751.613</v>
      </c>
      <c r="G257" s="359"/>
      <c r="H257" s="125">
        <f>K257</f>
        <v>0</v>
      </c>
      <c r="I257" s="126"/>
      <c r="J257" s="126"/>
      <c r="K257" s="126">
        <v>0</v>
      </c>
      <c r="L257" s="126"/>
      <c r="M257" s="617">
        <f>H257/C257</f>
        <v>0</v>
      </c>
      <c r="N257" s="125">
        <f>Q257</f>
        <v>0</v>
      </c>
      <c r="O257" s="126"/>
      <c r="P257" s="126"/>
      <c r="Q257" s="126">
        <v>0</v>
      </c>
      <c r="R257" s="548"/>
      <c r="S257" s="549">
        <f>N257/C257</f>
        <v>0</v>
      </c>
      <c r="T257" s="566"/>
    </row>
    <row r="258" spans="1:19" ht="138" customHeight="1" thickBot="1">
      <c r="A258" s="24" t="s">
        <v>70</v>
      </c>
      <c r="B258" s="537" t="s">
        <v>142</v>
      </c>
      <c r="C258" s="245">
        <f>C259+C260+C261+C262+C263+C264</f>
        <v>2125.56</v>
      </c>
      <c r="D258" s="208"/>
      <c r="E258" s="208"/>
      <c r="F258" s="109">
        <f>F259+F260+F261+F262+F263+F264</f>
        <v>2125.56</v>
      </c>
      <c r="G258" s="114"/>
      <c r="H258" s="245">
        <f>H259+H260+H261+H262+H263+H264</f>
        <v>0</v>
      </c>
      <c r="I258" s="208"/>
      <c r="J258" s="208"/>
      <c r="K258" s="109">
        <f>K259+K260+K261+K262+K263+K264</f>
        <v>0</v>
      </c>
      <c r="L258" s="161"/>
      <c r="M258" s="323">
        <f aca="true" t="shared" si="54" ref="M258:M274">H258/C258</f>
        <v>0</v>
      </c>
      <c r="N258" s="245">
        <f>N259+N260+N261+N262+N263+N264</f>
        <v>0</v>
      </c>
      <c r="O258" s="208"/>
      <c r="P258" s="208"/>
      <c r="Q258" s="109">
        <f>Q259+Q260+Q261+Q262+Q263+Q264</f>
        <v>0</v>
      </c>
      <c r="R258" s="286"/>
      <c r="S258" s="323">
        <f aca="true" t="shared" si="55" ref="S258:S266">N258/C258</f>
        <v>0</v>
      </c>
    </row>
    <row r="259" spans="1:20" ht="29.25" customHeight="1">
      <c r="A259" s="631" t="s">
        <v>49</v>
      </c>
      <c r="B259" s="687" t="s">
        <v>239</v>
      </c>
      <c r="C259" s="623">
        <f aca="true" t="shared" si="56" ref="C259:C264">D259+E259+F259</f>
        <v>427</v>
      </c>
      <c r="D259" s="658"/>
      <c r="E259" s="658"/>
      <c r="F259" s="658">
        <v>427</v>
      </c>
      <c r="G259" s="688"/>
      <c r="H259" s="623">
        <f aca="true" t="shared" si="57" ref="H259:H264">I259+J259+K259</f>
        <v>0</v>
      </c>
      <c r="I259" s="658"/>
      <c r="J259" s="658"/>
      <c r="K259" s="658">
        <v>0</v>
      </c>
      <c r="L259" s="637"/>
      <c r="M259" s="617">
        <f t="shared" si="54"/>
        <v>0</v>
      </c>
      <c r="N259" s="623">
        <f aca="true" t="shared" si="58" ref="N259:N264">O259+P259+Q259</f>
        <v>0</v>
      </c>
      <c r="O259" s="658"/>
      <c r="P259" s="658"/>
      <c r="Q259" s="658">
        <v>0</v>
      </c>
      <c r="R259" s="638"/>
      <c r="S259" s="629">
        <f t="shared" si="55"/>
        <v>0</v>
      </c>
      <c r="T259" s="616"/>
    </row>
    <row r="260" spans="1:20" ht="23.25" customHeight="1">
      <c r="A260" s="8" t="s">
        <v>29</v>
      </c>
      <c r="B260" s="599" t="s">
        <v>240</v>
      </c>
      <c r="C260" s="125">
        <f t="shared" si="56"/>
        <v>62.81</v>
      </c>
      <c r="D260" s="123"/>
      <c r="E260" s="123"/>
      <c r="F260" s="123">
        <v>62.81</v>
      </c>
      <c r="G260" s="590"/>
      <c r="H260" s="125">
        <f t="shared" si="57"/>
        <v>0</v>
      </c>
      <c r="I260" s="123"/>
      <c r="J260" s="123"/>
      <c r="K260" s="123">
        <v>0</v>
      </c>
      <c r="L260" s="353"/>
      <c r="M260" s="547">
        <f t="shared" si="54"/>
        <v>0</v>
      </c>
      <c r="N260" s="125">
        <f t="shared" si="58"/>
        <v>0</v>
      </c>
      <c r="O260" s="123"/>
      <c r="P260" s="123"/>
      <c r="Q260" s="123">
        <v>0</v>
      </c>
      <c r="R260" s="553"/>
      <c r="S260" s="549">
        <f t="shared" si="55"/>
        <v>0</v>
      </c>
      <c r="T260" s="616"/>
    </row>
    <row r="261" spans="1:20" ht="51.75" customHeight="1">
      <c r="A261" s="7" t="s">
        <v>47</v>
      </c>
      <c r="B261" s="689" t="s">
        <v>241</v>
      </c>
      <c r="C261" s="623">
        <f t="shared" si="56"/>
        <v>500</v>
      </c>
      <c r="D261" s="658"/>
      <c r="E261" s="658"/>
      <c r="F261" s="658">
        <v>500</v>
      </c>
      <c r="G261" s="688"/>
      <c r="H261" s="623">
        <f t="shared" si="57"/>
        <v>0</v>
      </c>
      <c r="I261" s="658"/>
      <c r="J261" s="658"/>
      <c r="K261" s="658">
        <v>0</v>
      </c>
      <c r="L261" s="637"/>
      <c r="M261" s="617">
        <f t="shared" si="54"/>
        <v>0</v>
      </c>
      <c r="N261" s="623">
        <f t="shared" si="58"/>
        <v>0</v>
      </c>
      <c r="O261" s="658"/>
      <c r="P261" s="658"/>
      <c r="Q261" s="658">
        <v>0</v>
      </c>
      <c r="R261" s="638"/>
      <c r="S261" s="629">
        <f t="shared" si="55"/>
        <v>0</v>
      </c>
      <c r="T261" s="616"/>
    </row>
    <row r="262" spans="1:20" ht="27.75" customHeight="1">
      <c r="A262" s="631" t="s">
        <v>38</v>
      </c>
      <c r="B262" s="690" t="s">
        <v>242</v>
      </c>
      <c r="C262" s="623">
        <f t="shared" si="56"/>
        <v>600</v>
      </c>
      <c r="D262" s="637"/>
      <c r="E262" s="637"/>
      <c r="F262" s="658">
        <v>600</v>
      </c>
      <c r="G262" s="688"/>
      <c r="H262" s="623">
        <f t="shared" si="57"/>
        <v>0</v>
      </c>
      <c r="I262" s="658"/>
      <c r="J262" s="658"/>
      <c r="K262" s="658">
        <v>0</v>
      </c>
      <c r="L262" s="637"/>
      <c r="M262" s="617">
        <f>H262/C262</f>
        <v>0</v>
      </c>
      <c r="N262" s="623">
        <f t="shared" si="58"/>
        <v>0</v>
      </c>
      <c r="O262" s="658"/>
      <c r="P262" s="658"/>
      <c r="Q262" s="658">
        <v>0</v>
      </c>
      <c r="R262" s="638"/>
      <c r="S262" s="629">
        <f>N262/C262</f>
        <v>0</v>
      </c>
      <c r="T262" s="566"/>
    </row>
    <row r="263" spans="1:20" ht="123" customHeight="1">
      <c r="A263" s="650" t="s">
        <v>39</v>
      </c>
      <c r="B263" s="655" t="s">
        <v>243</v>
      </c>
      <c r="C263" s="623">
        <f t="shared" si="56"/>
        <v>515.75</v>
      </c>
      <c r="D263" s="656"/>
      <c r="E263" s="656"/>
      <c r="F263" s="652">
        <v>515.75</v>
      </c>
      <c r="G263" s="657"/>
      <c r="H263" s="623">
        <f t="shared" si="57"/>
        <v>0</v>
      </c>
      <c r="I263" s="658"/>
      <c r="J263" s="658"/>
      <c r="K263" s="658">
        <v>0</v>
      </c>
      <c r="L263" s="637"/>
      <c r="M263" s="617">
        <f>H263/C263</f>
        <v>0</v>
      </c>
      <c r="N263" s="623">
        <f t="shared" si="58"/>
        <v>0</v>
      </c>
      <c r="O263" s="658"/>
      <c r="P263" s="658"/>
      <c r="Q263" s="658">
        <v>0</v>
      </c>
      <c r="R263" s="638"/>
      <c r="S263" s="629">
        <f>N263/C263</f>
        <v>0</v>
      </c>
      <c r="T263" s="566"/>
    </row>
    <row r="264" spans="1:20" ht="86.25" customHeight="1" thickBot="1">
      <c r="A264" s="9" t="s">
        <v>48</v>
      </c>
      <c r="B264" s="600" t="s">
        <v>244</v>
      </c>
      <c r="C264" s="210">
        <f t="shared" si="56"/>
        <v>20</v>
      </c>
      <c r="D264" s="359"/>
      <c r="E264" s="359"/>
      <c r="F264" s="358">
        <v>20</v>
      </c>
      <c r="G264" s="601"/>
      <c r="H264" s="125">
        <f t="shared" si="57"/>
        <v>0</v>
      </c>
      <c r="I264" s="123"/>
      <c r="J264" s="123"/>
      <c r="K264" s="123">
        <v>0</v>
      </c>
      <c r="L264" s="353"/>
      <c r="M264" s="547">
        <f>H264/C264</f>
        <v>0</v>
      </c>
      <c r="N264" s="125">
        <f t="shared" si="58"/>
        <v>0</v>
      </c>
      <c r="O264" s="123"/>
      <c r="P264" s="123"/>
      <c r="Q264" s="123">
        <v>0</v>
      </c>
      <c r="R264" s="553"/>
      <c r="S264" s="549">
        <f>N264/C264</f>
        <v>0</v>
      </c>
      <c r="T264" s="566"/>
    </row>
    <row r="265" spans="1:19" ht="119.25" customHeight="1" thickBot="1">
      <c r="A265" s="24" t="s">
        <v>71</v>
      </c>
      <c r="B265" s="526" t="s">
        <v>191</v>
      </c>
      <c r="C265" s="245">
        <f>C267+C269</f>
        <v>22498.513</v>
      </c>
      <c r="D265" s="208"/>
      <c r="E265" s="208">
        <f>E267+E269</f>
        <v>21683.035</v>
      </c>
      <c r="F265" s="109">
        <f>F267+F269</f>
        <v>815.478</v>
      </c>
      <c r="G265" s="251"/>
      <c r="H265" s="245">
        <f>H267+H269</f>
        <v>0</v>
      </c>
      <c r="I265" s="208"/>
      <c r="J265" s="208">
        <f>J267+J269</f>
        <v>0</v>
      </c>
      <c r="K265" s="109">
        <f>K267+K269</f>
        <v>0</v>
      </c>
      <c r="L265" s="246"/>
      <c r="M265" s="648">
        <f t="shared" si="54"/>
        <v>0</v>
      </c>
      <c r="N265" s="245">
        <f>N267+N269</f>
        <v>86.119</v>
      </c>
      <c r="O265" s="208"/>
      <c r="P265" s="208">
        <f>P267+P269</f>
        <v>86.119</v>
      </c>
      <c r="Q265" s="109">
        <f>Q267+Q269</f>
        <v>0</v>
      </c>
      <c r="R265" s="649"/>
      <c r="S265" s="648">
        <f t="shared" si="55"/>
        <v>0.0038277640837863377</v>
      </c>
    </row>
    <row r="266" spans="1:19" ht="26.25" customHeight="1">
      <c r="A266" s="259"/>
      <c r="B266" s="422" t="s">
        <v>391</v>
      </c>
      <c r="C266" s="691">
        <f>C268+C270</f>
        <v>6810.6939999999995</v>
      </c>
      <c r="D266" s="456"/>
      <c r="E266" s="692">
        <f>E268+E270</f>
        <v>6810.6939999999995</v>
      </c>
      <c r="F266" s="356"/>
      <c r="G266" s="562"/>
      <c r="H266" s="691">
        <f>H268+H270</f>
        <v>0</v>
      </c>
      <c r="I266" s="456"/>
      <c r="J266" s="692">
        <f>J268+J270</f>
        <v>0</v>
      </c>
      <c r="K266" s="250"/>
      <c r="L266" s="456"/>
      <c r="M266" s="547">
        <f t="shared" si="54"/>
        <v>0</v>
      </c>
      <c r="N266" s="691">
        <f>N268+N270</f>
        <v>0</v>
      </c>
      <c r="O266" s="456"/>
      <c r="P266" s="692">
        <f>P268+P270</f>
        <v>0</v>
      </c>
      <c r="Q266" s="457"/>
      <c r="R266" s="563"/>
      <c r="S266" s="609">
        <f t="shared" si="55"/>
        <v>0</v>
      </c>
    </row>
    <row r="267" spans="1:19" ht="53.25" customHeight="1">
      <c r="A267" s="7" t="s">
        <v>49</v>
      </c>
      <c r="B267" s="423" t="s">
        <v>192</v>
      </c>
      <c r="C267" s="125">
        <f>F267+E267</f>
        <v>18547.656</v>
      </c>
      <c r="D267" s="126"/>
      <c r="E267" s="126">
        <v>18527.656</v>
      </c>
      <c r="F267" s="126">
        <v>20</v>
      </c>
      <c r="G267" s="545"/>
      <c r="H267" s="125">
        <f>K267+J267</f>
        <v>0</v>
      </c>
      <c r="I267" s="126"/>
      <c r="J267" s="126">
        <v>0</v>
      </c>
      <c r="K267" s="126">
        <v>0</v>
      </c>
      <c r="L267" s="346"/>
      <c r="M267" s="617">
        <f t="shared" si="54"/>
        <v>0</v>
      </c>
      <c r="N267" s="125">
        <f>Q267+P267</f>
        <v>0</v>
      </c>
      <c r="O267" s="126"/>
      <c r="P267" s="126">
        <v>0</v>
      </c>
      <c r="Q267" s="126">
        <v>0</v>
      </c>
      <c r="R267" s="548"/>
      <c r="S267" s="549">
        <f aca="true" t="shared" si="59" ref="S267:S320">N267/C267</f>
        <v>0</v>
      </c>
    </row>
    <row r="268" spans="1:19" ht="28.5" customHeight="1">
      <c r="A268" s="7"/>
      <c r="B268" s="424" t="s">
        <v>392</v>
      </c>
      <c r="C268" s="604">
        <f>E268</f>
        <v>6724.575</v>
      </c>
      <c r="D268" s="222"/>
      <c r="E268" s="605">
        <v>6724.575</v>
      </c>
      <c r="F268" s="126"/>
      <c r="G268" s="545"/>
      <c r="H268" s="604">
        <f>J268</f>
        <v>0</v>
      </c>
      <c r="I268" s="222"/>
      <c r="J268" s="605">
        <v>0</v>
      </c>
      <c r="K268" s="126"/>
      <c r="L268" s="346"/>
      <c r="M268" s="547">
        <f t="shared" si="54"/>
        <v>0</v>
      </c>
      <c r="N268" s="604">
        <f>P268</f>
        <v>0</v>
      </c>
      <c r="O268" s="222"/>
      <c r="P268" s="605">
        <v>0</v>
      </c>
      <c r="Q268" s="126"/>
      <c r="R268" s="548"/>
      <c r="S268" s="549">
        <f t="shared" si="59"/>
        <v>0</v>
      </c>
    </row>
    <row r="269" spans="1:19" ht="50.25" customHeight="1">
      <c r="A269" s="7" t="s">
        <v>29</v>
      </c>
      <c r="B269" s="423" t="s">
        <v>381</v>
      </c>
      <c r="C269" s="125">
        <f>E269+F269</f>
        <v>3950.857</v>
      </c>
      <c r="D269" s="126"/>
      <c r="E269" s="346">
        <v>3155.379</v>
      </c>
      <c r="F269" s="126">
        <v>795.478</v>
      </c>
      <c r="G269" s="545"/>
      <c r="H269" s="125">
        <f>H270</f>
        <v>0</v>
      </c>
      <c r="I269" s="126"/>
      <c r="J269" s="346">
        <f>J270</f>
        <v>0</v>
      </c>
      <c r="K269" s="126"/>
      <c r="L269" s="346"/>
      <c r="M269" s="617">
        <f t="shared" si="54"/>
        <v>0</v>
      </c>
      <c r="N269" s="125">
        <f>P269</f>
        <v>86.119</v>
      </c>
      <c r="O269" s="126"/>
      <c r="P269" s="346">
        <v>86.119</v>
      </c>
      <c r="Q269" s="126"/>
      <c r="R269" s="548"/>
      <c r="S269" s="549">
        <f t="shared" si="59"/>
        <v>0.021797549240582487</v>
      </c>
    </row>
    <row r="270" spans="1:19" ht="26.25" customHeight="1">
      <c r="A270" s="7"/>
      <c r="B270" s="424" t="s">
        <v>392</v>
      </c>
      <c r="C270" s="604">
        <f>E270</f>
        <v>86.119</v>
      </c>
      <c r="D270" s="222"/>
      <c r="E270" s="605">
        <v>86.119</v>
      </c>
      <c r="F270" s="126"/>
      <c r="G270" s="545"/>
      <c r="H270" s="604">
        <f>J270</f>
        <v>0</v>
      </c>
      <c r="I270" s="222"/>
      <c r="J270" s="605">
        <v>0</v>
      </c>
      <c r="K270" s="126"/>
      <c r="L270" s="346"/>
      <c r="M270" s="547">
        <f t="shared" si="54"/>
        <v>0</v>
      </c>
      <c r="N270" s="604">
        <f>P270</f>
        <v>0</v>
      </c>
      <c r="O270" s="222"/>
      <c r="P270" s="605">
        <v>0</v>
      </c>
      <c r="Q270" s="126"/>
      <c r="R270" s="548"/>
      <c r="S270" s="609">
        <f t="shared" si="59"/>
        <v>0</v>
      </c>
    </row>
    <row r="271" spans="1:19" ht="99" customHeight="1" thickBot="1">
      <c r="A271" s="47" t="s">
        <v>75</v>
      </c>
      <c r="B271" s="538" t="s">
        <v>349</v>
      </c>
      <c r="C271" s="253">
        <f>C272+C273</f>
        <v>300</v>
      </c>
      <c r="D271" s="254"/>
      <c r="E271" s="255"/>
      <c r="F271" s="256">
        <f>F272+F273</f>
        <v>300</v>
      </c>
      <c r="G271" s="595"/>
      <c r="H271" s="253">
        <f>H272+H273</f>
        <v>129.333</v>
      </c>
      <c r="I271" s="254"/>
      <c r="J271" s="255"/>
      <c r="K271" s="256">
        <f>K272+K273</f>
        <v>129.333</v>
      </c>
      <c r="L271" s="255"/>
      <c r="M271" s="693">
        <f t="shared" si="54"/>
        <v>0.43111</v>
      </c>
      <c r="N271" s="253">
        <f>N272+N273</f>
        <v>0</v>
      </c>
      <c r="O271" s="254"/>
      <c r="P271" s="255"/>
      <c r="Q271" s="256">
        <f>Q272+Q273</f>
        <v>0</v>
      </c>
      <c r="R271" s="694"/>
      <c r="S271" s="693">
        <f>N271/C271</f>
        <v>0</v>
      </c>
    </row>
    <row r="272" spans="1:19" ht="40.5" customHeight="1">
      <c r="A272" s="8" t="s">
        <v>49</v>
      </c>
      <c r="B272" s="416" t="s">
        <v>344</v>
      </c>
      <c r="C272" s="108">
        <f>F272</f>
        <v>100</v>
      </c>
      <c r="D272" s="123"/>
      <c r="E272" s="123"/>
      <c r="F272" s="123">
        <v>100</v>
      </c>
      <c r="G272" s="590"/>
      <c r="H272" s="108">
        <f>K272</f>
        <v>42.84</v>
      </c>
      <c r="I272" s="123"/>
      <c r="J272" s="123"/>
      <c r="K272" s="123">
        <v>42.84</v>
      </c>
      <c r="L272" s="353"/>
      <c r="M272" s="617">
        <f t="shared" si="54"/>
        <v>0.42840000000000006</v>
      </c>
      <c r="N272" s="695">
        <f>Q272</f>
        <v>0</v>
      </c>
      <c r="O272" s="250"/>
      <c r="P272" s="250"/>
      <c r="Q272" s="250">
        <v>0</v>
      </c>
      <c r="R272" s="563"/>
      <c r="S272" s="696">
        <f t="shared" si="59"/>
        <v>0</v>
      </c>
    </row>
    <row r="273" spans="1:19" ht="41.25" customHeight="1" thickBot="1">
      <c r="A273" s="7" t="s">
        <v>29</v>
      </c>
      <c r="B273" s="162" t="s">
        <v>345</v>
      </c>
      <c r="C273" s="125">
        <f>F273</f>
        <v>200</v>
      </c>
      <c r="D273" s="126"/>
      <c r="E273" s="126"/>
      <c r="F273" s="126">
        <v>200</v>
      </c>
      <c r="G273" s="545"/>
      <c r="H273" s="546">
        <f>K273</f>
        <v>86.493</v>
      </c>
      <c r="I273" s="126"/>
      <c r="J273" s="126"/>
      <c r="K273" s="126">
        <v>86.493</v>
      </c>
      <c r="L273" s="346"/>
      <c r="M273" s="617">
        <f t="shared" si="54"/>
        <v>0.432465</v>
      </c>
      <c r="N273" s="697">
        <f>Q273</f>
        <v>0</v>
      </c>
      <c r="O273" s="560"/>
      <c r="P273" s="560"/>
      <c r="Q273" s="560">
        <v>0</v>
      </c>
      <c r="R273" s="647"/>
      <c r="S273" s="698">
        <f t="shared" si="59"/>
        <v>0</v>
      </c>
    </row>
    <row r="274" spans="1:19" ht="78.75" customHeight="1" thickBot="1">
      <c r="A274" s="23" t="s">
        <v>76</v>
      </c>
      <c r="B274" s="536" t="s">
        <v>412</v>
      </c>
      <c r="C274" s="247">
        <f>C275+C276+C277+C278+C279+C280+C281+C282</f>
        <v>3000</v>
      </c>
      <c r="D274" s="109"/>
      <c r="E274" s="109"/>
      <c r="F274" s="247">
        <f>F275+F276+F277+F278+F279+F280+F281+F282</f>
        <v>3000</v>
      </c>
      <c r="G274" s="251"/>
      <c r="H274" s="247">
        <f>H275+H276+H277+H278+H279+H280+H281+H282</f>
        <v>0</v>
      </c>
      <c r="I274" s="109"/>
      <c r="J274" s="109"/>
      <c r="K274" s="247">
        <f>K275+K276+K277+K278+K279+K280+K281+K282</f>
        <v>0</v>
      </c>
      <c r="L274" s="246"/>
      <c r="M274" s="648">
        <f t="shared" si="54"/>
        <v>0</v>
      </c>
      <c r="N274" s="247">
        <f>N275+N276+N277+N278+N279+N280+N281+N282</f>
        <v>0</v>
      </c>
      <c r="O274" s="109"/>
      <c r="P274" s="109"/>
      <c r="Q274" s="247">
        <f>Q275+Q276+Q277+Q278+Q279+Q280+Q281+Q282</f>
        <v>0</v>
      </c>
      <c r="R274" s="694"/>
      <c r="S274" s="693">
        <f>N274/C274</f>
        <v>0</v>
      </c>
    </row>
    <row r="275" spans="1:20" ht="39" customHeight="1">
      <c r="A275" s="659" t="s">
        <v>49</v>
      </c>
      <c r="B275" s="660" t="s">
        <v>413</v>
      </c>
      <c r="C275" s="661">
        <f aca="true" t="shared" si="60" ref="C275:C282">F275</f>
        <v>800</v>
      </c>
      <c r="D275" s="662"/>
      <c r="E275" s="662"/>
      <c r="F275" s="662">
        <v>800</v>
      </c>
      <c r="G275" s="663"/>
      <c r="H275" s="661">
        <f aca="true" t="shared" si="61" ref="H275:H282">K275</f>
        <v>0</v>
      </c>
      <c r="I275" s="662"/>
      <c r="J275" s="662"/>
      <c r="K275" s="662">
        <v>0</v>
      </c>
      <c r="L275" s="664"/>
      <c r="M275" s="617">
        <f aca="true" t="shared" si="62" ref="M275:M282">H275/C275</f>
        <v>0</v>
      </c>
      <c r="N275" s="661">
        <f>Q275</f>
        <v>0</v>
      </c>
      <c r="O275" s="662"/>
      <c r="P275" s="662"/>
      <c r="Q275" s="662">
        <v>0</v>
      </c>
      <c r="R275" s="665"/>
      <c r="S275" s="666">
        <f t="shared" si="59"/>
        <v>0</v>
      </c>
      <c r="T275" s="566"/>
    </row>
    <row r="276" spans="1:19" ht="75" customHeight="1">
      <c r="A276" s="7" t="s">
        <v>29</v>
      </c>
      <c r="B276" s="162" t="s">
        <v>414</v>
      </c>
      <c r="C276" s="125">
        <f t="shared" si="60"/>
        <v>118</v>
      </c>
      <c r="D276" s="126"/>
      <c r="E276" s="126"/>
      <c r="F276" s="126">
        <v>118</v>
      </c>
      <c r="G276" s="545"/>
      <c r="H276" s="125">
        <f t="shared" si="61"/>
        <v>0</v>
      </c>
      <c r="I276" s="126"/>
      <c r="J276" s="126"/>
      <c r="K276" s="126">
        <v>0</v>
      </c>
      <c r="L276" s="346"/>
      <c r="M276" s="547">
        <f t="shared" si="62"/>
        <v>0</v>
      </c>
      <c r="N276" s="125">
        <f>Q276</f>
        <v>0</v>
      </c>
      <c r="O276" s="126"/>
      <c r="P276" s="126"/>
      <c r="Q276" s="126">
        <v>0</v>
      </c>
      <c r="R276" s="548"/>
      <c r="S276" s="549">
        <f t="shared" si="59"/>
        <v>0</v>
      </c>
    </row>
    <row r="277" spans="1:19" ht="116.25" customHeight="1">
      <c r="A277" s="7" t="s">
        <v>47</v>
      </c>
      <c r="B277" s="162" t="s">
        <v>415</v>
      </c>
      <c r="C277" s="125">
        <f t="shared" si="60"/>
        <v>50</v>
      </c>
      <c r="D277" s="126"/>
      <c r="E277" s="126"/>
      <c r="F277" s="126">
        <v>50</v>
      </c>
      <c r="G277" s="545"/>
      <c r="H277" s="108">
        <f t="shared" si="61"/>
        <v>0</v>
      </c>
      <c r="I277" s="123"/>
      <c r="J277" s="123"/>
      <c r="K277" s="123">
        <v>0</v>
      </c>
      <c r="L277" s="353"/>
      <c r="M277" s="547">
        <f t="shared" si="62"/>
        <v>0</v>
      </c>
      <c r="N277" s="125">
        <f>Q277</f>
        <v>0</v>
      </c>
      <c r="O277" s="126"/>
      <c r="P277" s="126"/>
      <c r="Q277" s="126">
        <v>0</v>
      </c>
      <c r="R277" s="548"/>
      <c r="S277" s="547">
        <f t="shared" si="59"/>
        <v>0</v>
      </c>
    </row>
    <row r="278" spans="1:19" ht="68.25" customHeight="1">
      <c r="A278" s="650" t="s">
        <v>38</v>
      </c>
      <c r="B278" s="667" t="s">
        <v>85</v>
      </c>
      <c r="C278" s="623">
        <f t="shared" si="60"/>
        <v>333</v>
      </c>
      <c r="D278" s="652"/>
      <c r="E278" s="652"/>
      <c r="F278" s="652">
        <v>333</v>
      </c>
      <c r="G278" s="657"/>
      <c r="H278" s="652">
        <f t="shared" si="61"/>
        <v>0</v>
      </c>
      <c r="I278" s="652"/>
      <c r="J278" s="652"/>
      <c r="K278" s="652">
        <v>0</v>
      </c>
      <c r="L278" s="656"/>
      <c r="M278" s="617">
        <f t="shared" si="62"/>
        <v>0</v>
      </c>
      <c r="N278" s="668">
        <f>Q278</f>
        <v>0</v>
      </c>
      <c r="O278" s="658"/>
      <c r="P278" s="658"/>
      <c r="Q278" s="658">
        <v>0</v>
      </c>
      <c r="R278" s="654"/>
      <c r="S278" s="629">
        <f t="shared" si="59"/>
        <v>0</v>
      </c>
    </row>
    <row r="279" spans="1:19" ht="52.5" customHeight="1">
      <c r="A279" s="7" t="s">
        <v>39</v>
      </c>
      <c r="B279" s="426" t="s">
        <v>416</v>
      </c>
      <c r="C279" s="125">
        <f t="shared" si="60"/>
        <v>399</v>
      </c>
      <c r="D279" s="126"/>
      <c r="E279" s="126"/>
      <c r="F279" s="126">
        <v>399</v>
      </c>
      <c r="G279" s="545"/>
      <c r="H279" s="126">
        <f t="shared" si="61"/>
        <v>0</v>
      </c>
      <c r="I279" s="126"/>
      <c r="J279" s="126"/>
      <c r="K279" s="126">
        <v>0</v>
      </c>
      <c r="L279" s="346"/>
      <c r="M279" s="547">
        <f t="shared" si="62"/>
        <v>0</v>
      </c>
      <c r="N279" s="546">
        <v>0</v>
      </c>
      <c r="O279" s="126"/>
      <c r="P279" s="126"/>
      <c r="Q279" s="126">
        <v>0</v>
      </c>
      <c r="R279" s="548"/>
      <c r="S279" s="547">
        <f t="shared" si="59"/>
        <v>0</v>
      </c>
    </row>
    <row r="280" spans="1:20" ht="52.5" customHeight="1">
      <c r="A280" s="7" t="s">
        <v>48</v>
      </c>
      <c r="B280" s="426" t="s">
        <v>259</v>
      </c>
      <c r="C280" s="125">
        <f t="shared" si="60"/>
        <v>600</v>
      </c>
      <c r="D280" s="126"/>
      <c r="E280" s="126"/>
      <c r="F280" s="126">
        <v>600</v>
      </c>
      <c r="G280" s="545"/>
      <c r="H280" s="126">
        <f t="shared" si="61"/>
        <v>0</v>
      </c>
      <c r="I280" s="126"/>
      <c r="J280" s="126"/>
      <c r="K280" s="126">
        <v>0</v>
      </c>
      <c r="L280" s="346"/>
      <c r="M280" s="617">
        <f t="shared" si="62"/>
        <v>0</v>
      </c>
      <c r="N280" s="546">
        <v>0</v>
      </c>
      <c r="O280" s="126"/>
      <c r="P280" s="126"/>
      <c r="Q280" s="126">
        <v>0</v>
      </c>
      <c r="R280" s="548"/>
      <c r="S280" s="547">
        <f>N280/C280</f>
        <v>0</v>
      </c>
      <c r="T280" s="566"/>
    </row>
    <row r="281" spans="1:20" ht="52.5" customHeight="1">
      <c r="A281" s="8" t="s">
        <v>161</v>
      </c>
      <c r="B281" s="426" t="s">
        <v>260</v>
      </c>
      <c r="C281" s="108">
        <f t="shared" si="60"/>
        <v>500</v>
      </c>
      <c r="D281" s="123"/>
      <c r="E281" s="123"/>
      <c r="F281" s="123">
        <v>500</v>
      </c>
      <c r="G281" s="590"/>
      <c r="H281" s="126">
        <f t="shared" si="61"/>
        <v>0</v>
      </c>
      <c r="I281" s="126"/>
      <c r="J281" s="126"/>
      <c r="K281" s="126">
        <v>0</v>
      </c>
      <c r="L281" s="346"/>
      <c r="M281" s="617">
        <f t="shared" si="62"/>
        <v>0</v>
      </c>
      <c r="N281" s="546">
        <v>0</v>
      </c>
      <c r="O281" s="126"/>
      <c r="P281" s="126"/>
      <c r="Q281" s="126">
        <v>0</v>
      </c>
      <c r="R281" s="548"/>
      <c r="S281" s="547">
        <f>N281/C281</f>
        <v>0</v>
      </c>
      <c r="T281" s="566"/>
    </row>
    <row r="282" spans="1:20" ht="52.5" customHeight="1" thickBot="1">
      <c r="A282" s="9" t="s">
        <v>74</v>
      </c>
      <c r="B282" s="426" t="s">
        <v>261</v>
      </c>
      <c r="C282" s="210">
        <f t="shared" si="60"/>
        <v>200</v>
      </c>
      <c r="D282" s="358"/>
      <c r="E282" s="358"/>
      <c r="F282" s="358">
        <v>200</v>
      </c>
      <c r="G282" s="601"/>
      <c r="H282" s="126">
        <f t="shared" si="61"/>
        <v>0</v>
      </c>
      <c r="I282" s="126"/>
      <c r="J282" s="126"/>
      <c r="K282" s="126">
        <v>0</v>
      </c>
      <c r="L282" s="346"/>
      <c r="M282" s="617">
        <f t="shared" si="62"/>
        <v>0</v>
      </c>
      <c r="N282" s="546">
        <v>0</v>
      </c>
      <c r="O282" s="126"/>
      <c r="P282" s="126"/>
      <c r="Q282" s="126">
        <v>0</v>
      </c>
      <c r="R282" s="548"/>
      <c r="S282" s="547">
        <f>N282/C282</f>
        <v>0</v>
      </c>
      <c r="T282" s="566"/>
    </row>
    <row r="283" spans="1:19" ht="109.5" customHeight="1" thickBot="1">
      <c r="A283" s="24" t="s">
        <v>77</v>
      </c>
      <c r="B283" s="536" t="s">
        <v>99</v>
      </c>
      <c r="C283" s="209">
        <f>C284+C285</f>
        <v>2000</v>
      </c>
      <c r="D283" s="109"/>
      <c r="E283" s="109"/>
      <c r="F283" s="206">
        <f>F284+F285</f>
        <v>2000</v>
      </c>
      <c r="G283" s="248"/>
      <c r="H283" s="209">
        <f>H284+H285</f>
        <v>61.836</v>
      </c>
      <c r="I283" s="109"/>
      <c r="J283" s="109"/>
      <c r="K283" s="206">
        <f>K284+K285</f>
        <v>61.836</v>
      </c>
      <c r="L283" s="208"/>
      <c r="M283" s="648">
        <f aca="true" t="shared" si="63" ref="M283:M290">H283/C283</f>
        <v>0.030917999999999998</v>
      </c>
      <c r="N283" s="209">
        <f>N284+N285</f>
        <v>61.836</v>
      </c>
      <c r="O283" s="109"/>
      <c r="P283" s="109"/>
      <c r="Q283" s="206">
        <f>Q284+Q285</f>
        <v>61.836</v>
      </c>
      <c r="R283" s="649"/>
      <c r="S283" s="699">
        <f t="shared" si="59"/>
        <v>0.030917999999999998</v>
      </c>
    </row>
    <row r="284" spans="1:20" ht="74.25" customHeight="1">
      <c r="A284" s="12" t="s">
        <v>49</v>
      </c>
      <c r="B284" s="425" t="s">
        <v>100</v>
      </c>
      <c r="C284" s="249">
        <f>F284</f>
        <v>1000</v>
      </c>
      <c r="D284" s="250"/>
      <c r="E284" s="250"/>
      <c r="F284" s="250">
        <v>1000</v>
      </c>
      <c r="G284" s="562"/>
      <c r="H284" s="249">
        <f>K284</f>
        <v>0</v>
      </c>
      <c r="I284" s="250"/>
      <c r="J284" s="250"/>
      <c r="K284" s="250">
        <v>0</v>
      </c>
      <c r="L284" s="456"/>
      <c r="M284" s="617">
        <f t="shared" si="63"/>
        <v>0</v>
      </c>
      <c r="N284" s="249">
        <f>Q284</f>
        <v>0</v>
      </c>
      <c r="O284" s="250"/>
      <c r="P284" s="250"/>
      <c r="Q284" s="250">
        <v>0</v>
      </c>
      <c r="R284" s="563"/>
      <c r="S284" s="696">
        <f t="shared" si="59"/>
        <v>0</v>
      </c>
      <c r="T284" s="566"/>
    </row>
    <row r="285" spans="1:20" ht="51.75" customHeight="1">
      <c r="A285" s="7" t="s">
        <v>29</v>
      </c>
      <c r="B285" s="162" t="s">
        <v>101</v>
      </c>
      <c r="C285" s="125">
        <f>F285</f>
        <v>1000</v>
      </c>
      <c r="D285" s="126"/>
      <c r="E285" s="126"/>
      <c r="F285" s="126">
        <v>1000</v>
      </c>
      <c r="G285" s="545"/>
      <c r="H285" s="125">
        <f>K285</f>
        <v>61.836</v>
      </c>
      <c r="I285" s="126"/>
      <c r="J285" s="126"/>
      <c r="K285" s="126">
        <v>61.836</v>
      </c>
      <c r="L285" s="346"/>
      <c r="M285" s="617">
        <f t="shared" si="63"/>
        <v>0.061835999999999995</v>
      </c>
      <c r="N285" s="125">
        <f>Q285</f>
        <v>61.836</v>
      </c>
      <c r="O285" s="126"/>
      <c r="P285" s="126"/>
      <c r="Q285" s="126">
        <v>61.836</v>
      </c>
      <c r="R285" s="548"/>
      <c r="S285" s="549">
        <f t="shared" si="59"/>
        <v>0.061835999999999995</v>
      </c>
      <c r="T285" s="566"/>
    </row>
    <row r="286" spans="1:19" ht="143.25" customHeight="1" thickBot="1">
      <c r="A286" s="47" t="s">
        <v>78</v>
      </c>
      <c r="B286" s="535" t="s">
        <v>108</v>
      </c>
      <c r="C286" s="253">
        <f>C287+C288+C289</f>
        <v>138.7</v>
      </c>
      <c r="D286" s="254"/>
      <c r="E286" s="254"/>
      <c r="F286" s="256">
        <f>F287+F288+F289</f>
        <v>138.7</v>
      </c>
      <c r="G286" s="700"/>
      <c r="H286" s="253">
        <f>H287+H288+H289</f>
        <v>138.7</v>
      </c>
      <c r="I286" s="254"/>
      <c r="J286" s="254"/>
      <c r="K286" s="256">
        <f>K287+K288+K289</f>
        <v>138.7</v>
      </c>
      <c r="L286" s="255"/>
      <c r="M286" s="693">
        <f t="shared" si="63"/>
        <v>1</v>
      </c>
      <c r="N286" s="253">
        <f>N287+N288+N289</f>
        <v>138.7</v>
      </c>
      <c r="O286" s="254"/>
      <c r="P286" s="254"/>
      <c r="Q286" s="256">
        <f>Q287+Q288+Q289</f>
        <v>138.7</v>
      </c>
      <c r="R286" s="694"/>
      <c r="S286" s="693">
        <f>N286/C286</f>
        <v>1</v>
      </c>
    </row>
    <row r="287" spans="1:19" ht="42.75" customHeight="1">
      <c r="A287" s="12" t="s">
        <v>49</v>
      </c>
      <c r="B287" s="110" t="s">
        <v>105</v>
      </c>
      <c r="C287" s="143">
        <f>F287</f>
        <v>20</v>
      </c>
      <c r="D287" s="46"/>
      <c r="E287" s="46"/>
      <c r="F287" s="46">
        <v>20</v>
      </c>
      <c r="G287" s="156"/>
      <c r="H287" s="205">
        <f>K287</f>
        <v>20</v>
      </c>
      <c r="I287" s="46"/>
      <c r="J287" s="46"/>
      <c r="K287" s="46">
        <v>20</v>
      </c>
      <c r="L287" s="318"/>
      <c r="M287" s="454">
        <f t="shared" si="63"/>
        <v>1</v>
      </c>
      <c r="N287" s="205">
        <f>Q287</f>
        <v>20</v>
      </c>
      <c r="O287" s="46"/>
      <c r="P287" s="46"/>
      <c r="Q287" s="46">
        <v>20</v>
      </c>
      <c r="R287" s="287"/>
      <c r="S287" s="453">
        <f t="shared" si="59"/>
        <v>1</v>
      </c>
    </row>
    <row r="288" spans="1:19" ht="38.25" customHeight="1">
      <c r="A288" s="7" t="s">
        <v>29</v>
      </c>
      <c r="B288" s="427" t="s">
        <v>106</v>
      </c>
      <c r="C288" s="98">
        <f>F288</f>
        <v>98.7</v>
      </c>
      <c r="D288" s="106"/>
      <c r="E288" s="106"/>
      <c r="F288" s="106">
        <v>98.7</v>
      </c>
      <c r="G288" s="49"/>
      <c r="H288" s="117">
        <f>K288</f>
        <v>98.7</v>
      </c>
      <c r="I288" s="106"/>
      <c r="J288" s="106"/>
      <c r="K288" s="106">
        <v>98.7</v>
      </c>
      <c r="L288" s="152"/>
      <c r="M288" s="454">
        <f t="shared" si="63"/>
        <v>1</v>
      </c>
      <c r="N288" s="117">
        <f>Q288</f>
        <v>98.7</v>
      </c>
      <c r="O288" s="106"/>
      <c r="P288" s="106"/>
      <c r="Q288" s="106">
        <v>98.7</v>
      </c>
      <c r="R288" s="284"/>
      <c r="S288" s="453">
        <f t="shared" si="59"/>
        <v>1</v>
      </c>
    </row>
    <row r="289" spans="1:19" ht="41.25" customHeight="1" thickBot="1">
      <c r="A289" s="42" t="s">
        <v>47</v>
      </c>
      <c r="B289" s="428" t="s">
        <v>107</v>
      </c>
      <c r="C289" s="157">
        <f>F289</f>
        <v>20</v>
      </c>
      <c r="D289" s="60"/>
      <c r="E289" s="60"/>
      <c r="F289" s="60">
        <v>20</v>
      </c>
      <c r="G289" s="160"/>
      <c r="H289" s="159">
        <f>K289</f>
        <v>20</v>
      </c>
      <c r="I289" s="60"/>
      <c r="J289" s="60"/>
      <c r="K289" s="60">
        <v>20</v>
      </c>
      <c r="L289" s="319"/>
      <c r="M289" s="454">
        <f t="shared" si="63"/>
        <v>1</v>
      </c>
      <c r="N289" s="448">
        <f>Q289</f>
        <v>20</v>
      </c>
      <c r="O289" s="112"/>
      <c r="P289" s="112"/>
      <c r="Q289" s="112">
        <v>20</v>
      </c>
      <c r="R289" s="294"/>
      <c r="S289" s="453">
        <f t="shared" si="59"/>
        <v>1</v>
      </c>
    </row>
    <row r="290" spans="1:19" ht="67.5" customHeight="1" thickBot="1">
      <c r="A290" s="24" t="s">
        <v>79</v>
      </c>
      <c r="B290" s="539" t="s">
        <v>103</v>
      </c>
      <c r="C290" s="245">
        <f>C291+C293+C297</f>
        <v>12061.46</v>
      </c>
      <c r="D290" s="109"/>
      <c r="E290" s="109"/>
      <c r="F290" s="109">
        <f>F291+F293+F297</f>
        <v>12061.46</v>
      </c>
      <c r="G290" s="114"/>
      <c r="H290" s="43">
        <f>H291+H293+H297</f>
        <v>3673.331</v>
      </c>
      <c r="I290" s="44"/>
      <c r="J290" s="44"/>
      <c r="K290" s="44">
        <f>K291+K293+K297</f>
        <v>3673.331</v>
      </c>
      <c r="L290" s="161"/>
      <c r="M290" s="323">
        <f t="shared" si="63"/>
        <v>0.30455110741154057</v>
      </c>
      <c r="N290" s="334">
        <f>N291+N293+N297</f>
        <v>1131.508</v>
      </c>
      <c r="O290" s="203"/>
      <c r="P290" s="203"/>
      <c r="Q290" s="203">
        <f>Q291+Q293+Q297</f>
        <v>1131.508</v>
      </c>
      <c r="R290" s="295"/>
      <c r="S290" s="327">
        <f>N290/C290</f>
        <v>0.0938118602557236</v>
      </c>
    </row>
    <row r="291" spans="1:19" ht="27" customHeight="1">
      <c r="A291" s="9" t="s">
        <v>49</v>
      </c>
      <c r="B291" s="483" t="s">
        <v>393</v>
      </c>
      <c r="C291" s="484">
        <f>C292</f>
        <v>1923.639</v>
      </c>
      <c r="D291" s="185"/>
      <c r="E291" s="185"/>
      <c r="F291" s="185">
        <f>F292</f>
        <v>1923.639</v>
      </c>
      <c r="G291" s="485"/>
      <c r="H291" s="486">
        <f>H292</f>
        <v>0</v>
      </c>
      <c r="I291" s="487"/>
      <c r="J291" s="487"/>
      <c r="K291" s="487">
        <f>K292</f>
        <v>0</v>
      </c>
      <c r="L291" s="314"/>
      <c r="M291" s="455">
        <f aca="true" t="shared" si="64" ref="M291:M297">H291/C291</f>
        <v>0</v>
      </c>
      <c r="N291" s="484">
        <f>N292</f>
        <v>0</v>
      </c>
      <c r="O291" s="185"/>
      <c r="P291" s="185"/>
      <c r="Q291" s="185">
        <f>Q292</f>
        <v>0</v>
      </c>
      <c r="R291" s="488"/>
      <c r="S291" s="324">
        <f t="shared" si="59"/>
        <v>0</v>
      </c>
    </row>
    <row r="292" spans="1:20" ht="39.75" customHeight="1">
      <c r="A292" s="650" t="s">
        <v>50</v>
      </c>
      <c r="B292" s="669" t="s">
        <v>178</v>
      </c>
      <c r="C292" s="623">
        <f>F292</f>
        <v>1923.639</v>
      </c>
      <c r="D292" s="652"/>
      <c r="E292" s="652"/>
      <c r="F292" s="652">
        <v>1923.639</v>
      </c>
      <c r="G292" s="657"/>
      <c r="H292" s="623">
        <f>K292</f>
        <v>0</v>
      </c>
      <c r="I292" s="652"/>
      <c r="J292" s="652"/>
      <c r="K292" s="652">
        <v>0</v>
      </c>
      <c r="L292" s="656"/>
      <c r="M292" s="617">
        <f t="shared" si="64"/>
        <v>0</v>
      </c>
      <c r="N292" s="623">
        <f>Q292</f>
        <v>0</v>
      </c>
      <c r="O292" s="652"/>
      <c r="P292" s="652"/>
      <c r="Q292" s="652">
        <v>0</v>
      </c>
      <c r="R292" s="654"/>
      <c r="S292" s="617">
        <f t="shared" si="59"/>
        <v>0</v>
      </c>
      <c r="T292" s="566"/>
    </row>
    <row r="293" spans="1:19" ht="28.5" customHeight="1">
      <c r="A293" s="42" t="s">
        <v>29</v>
      </c>
      <c r="B293" s="489" t="s">
        <v>394</v>
      </c>
      <c r="C293" s="490">
        <f>C294+C295+C296</f>
        <v>6693.5419999999995</v>
      </c>
      <c r="D293" s="491"/>
      <c r="E293" s="493"/>
      <c r="F293" s="164">
        <f>F294+F295+F296</f>
        <v>6693.5419999999995</v>
      </c>
      <c r="G293" s="492"/>
      <c r="H293" s="490">
        <f>H294+H295+H296</f>
        <v>3673.331</v>
      </c>
      <c r="I293" s="491"/>
      <c r="J293" s="493"/>
      <c r="K293" s="164">
        <f>K294+K295+K296</f>
        <v>3673.331</v>
      </c>
      <c r="L293" s="493"/>
      <c r="M293" s="455">
        <f t="shared" si="64"/>
        <v>0.5487873236621209</v>
      </c>
      <c r="N293" s="490">
        <f>N294+N295+N296</f>
        <v>1131.508</v>
      </c>
      <c r="O293" s="491"/>
      <c r="P293" s="493"/>
      <c r="Q293" s="164">
        <f>Q294+Q295+Q296</f>
        <v>1131.508</v>
      </c>
      <c r="R293" s="494"/>
      <c r="S293" s="324">
        <f t="shared" si="59"/>
        <v>0.1690447299800315</v>
      </c>
    </row>
    <row r="294" spans="1:19" ht="29.25" customHeight="1">
      <c r="A294" s="42" t="s">
        <v>40</v>
      </c>
      <c r="B294" s="408" t="s">
        <v>179</v>
      </c>
      <c r="C294" s="157">
        <f>F294</f>
        <v>2185.216</v>
      </c>
      <c r="D294" s="60"/>
      <c r="E294" s="60"/>
      <c r="F294" s="60">
        <v>2185.216</v>
      </c>
      <c r="G294" s="160"/>
      <c r="H294" s="157">
        <f>K294</f>
        <v>2185.216</v>
      </c>
      <c r="I294" s="60"/>
      <c r="J294" s="60"/>
      <c r="K294" s="60">
        <v>2185.216</v>
      </c>
      <c r="L294" s="319"/>
      <c r="M294" s="454">
        <f t="shared" si="64"/>
        <v>1</v>
      </c>
      <c r="N294" s="157">
        <f>Q294</f>
        <v>1131.508</v>
      </c>
      <c r="O294" s="60"/>
      <c r="P294" s="60"/>
      <c r="Q294" s="60">
        <v>1131.508</v>
      </c>
      <c r="R294" s="292"/>
      <c r="S294" s="453">
        <f t="shared" si="59"/>
        <v>0.5178014438847236</v>
      </c>
    </row>
    <row r="295" spans="1:19" ht="25.5" customHeight="1">
      <c r="A295" s="42" t="s">
        <v>31</v>
      </c>
      <c r="B295" s="429" t="s">
        <v>123</v>
      </c>
      <c r="C295" s="157">
        <f>F295</f>
        <v>1488.115</v>
      </c>
      <c r="D295" s="60"/>
      <c r="E295" s="60"/>
      <c r="F295" s="391">
        <v>1488.115</v>
      </c>
      <c r="G295" s="160"/>
      <c r="H295" s="157">
        <f>K295</f>
        <v>1488.115</v>
      </c>
      <c r="I295" s="60"/>
      <c r="J295" s="60"/>
      <c r="K295" s="391">
        <v>1488.115</v>
      </c>
      <c r="L295" s="319"/>
      <c r="M295" s="454">
        <f t="shared" si="64"/>
        <v>1</v>
      </c>
      <c r="N295" s="157">
        <f>Q295</f>
        <v>0</v>
      </c>
      <c r="O295" s="60"/>
      <c r="P295" s="60"/>
      <c r="Q295" s="60">
        <v>0</v>
      </c>
      <c r="R295" s="292"/>
      <c r="S295" s="453">
        <f t="shared" si="59"/>
        <v>0</v>
      </c>
    </row>
    <row r="296" spans="1:20" ht="72.75" customHeight="1">
      <c r="A296" s="42" t="s">
        <v>86</v>
      </c>
      <c r="B296" s="408" t="s">
        <v>180</v>
      </c>
      <c r="C296" s="544">
        <f>F296</f>
        <v>3020.211</v>
      </c>
      <c r="D296" s="466"/>
      <c r="E296" s="466"/>
      <c r="F296" s="602">
        <v>3020.211</v>
      </c>
      <c r="G296" s="603"/>
      <c r="H296" s="544">
        <f>K296</f>
        <v>0</v>
      </c>
      <c r="I296" s="466"/>
      <c r="J296" s="466"/>
      <c r="K296" s="602">
        <v>0</v>
      </c>
      <c r="L296" s="467"/>
      <c r="M296" s="617">
        <f t="shared" si="64"/>
        <v>0</v>
      </c>
      <c r="N296" s="544">
        <f>Q296</f>
        <v>0</v>
      </c>
      <c r="O296" s="466"/>
      <c r="P296" s="466"/>
      <c r="Q296" s="602">
        <v>0</v>
      </c>
      <c r="R296" s="467"/>
      <c r="S296" s="549">
        <f t="shared" si="59"/>
        <v>0</v>
      </c>
      <c r="T296" s="566"/>
    </row>
    <row r="297" spans="1:19" ht="28.5" customHeight="1">
      <c r="A297" s="7" t="s">
        <v>47</v>
      </c>
      <c r="B297" s="495" t="s">
        <v>396</v>
      </c>
      <c r="C297" s="604">
        <f>C298+C299</f>
        <v>3444.279</v>
      </c>
      <c r="D297" s="222"/>
      <c r="E297" s="605"/>
      <c r="F297" s="369">
        <f>F298+F299</f>
        <v>3444.279</v>
      </c>
      <c r="G297" s="606"/>
      <c r="H297" s="604">
        <f>H298+H299</f>
        <v>0</v>
      </c>
      <c r="I297" s="222"/>
      <c r="J297" s="605"/>
      <c r="K297" s="369">
        <f>K298+K299</f>
        <v>0</v>
      </c>
      <c r="L297" s="605"/>
      <c r="M297" s="607">
        <f t="shared" si="64"/>
        <v>0</v>
      </c>
      <c r="N297" s="604">
        <f>N298+N299</f>
        <v>0</v>
      </c>
      <c r="O297" s="222"/>
      <c r="P297" s="605"/>
      <c r="Q297" s="369">
        <f>Q298+Q299</f>
        <v>0</v>
      </c>
      <c r="R297" s="608"/>
      <c r="S297" s="609">
        <f t="shared" si="59"/>
        <v>0</v>
      </c>
    </row>
    <row r="298" spans="1:20" ht="40.5" customHeight="1">
      <c r="A298" s="650" t="s">
        <v>34</v>
      </c>
      <c r="B298" s="667" t="s">
        <v>398</v>
      </c>
      <c r="C298" s="623">
        <f>F298</f>
        <v>1444.279</v>
      </c>
      <c r="D298" s="652"/>
      <c r="E298" s="652"/>
      <c r="F298" s="652">
        <v>1444.279</v>
      </c>
      <c r="G298" s="657"/>
      <c r="H298" s="623">
        <f>K298</f>
        <v>0</v>
      </c>
      <c r="I298" s="652"/>
      <c r="J298" s="652"/>
      <c r="K298" s="652">
        <v>0</v>
      </c>
      <c r="L298" s="656"/>
      <c r="M298" s="617">
        <f>H298/C298</f>
        <v>0</v>
      </c>
      <c r="N298" s="623">
        <f>Q298</f>
        <v>0</v>
      </c>
      <c r="O298" s="652"/>
      <c r="P298" s="652"/>
      <c r="Q298" s="652">
        <v>0</v>
      </c>
      <c r="R298" s="654"/>
      <c r="S298" s="617">
        <f>N298/C298</f>
        <v>0</v>
      </c>
      <c r="T298" s="566"/>
    </row>
    <row r="299" spans="1:20" ht="40.5" customHeight="1" thickBot="1">
      <c r="A299" s="9" t="s">
        <v>64</v>
      </c>
      <c r="B299" s="594" t="s">
        <v>177</v>
      </c>
      <c r="C299" s="586">
        <f>F299</f>
        <v>2000</v>
      </c>
      <c r="D299" s="351"/>
      <c r="E299" s="351"/>
      <c r="F299" s="271">
        <v>2000</v>
      </c>
      <c r="G299" s="595"/>
      <c r="H299" s="125">
        <f>K299</f>
        <v>0</v>
      </c>
      <c r="I299" s="126"/>
      <c r="J299" s="126"/>
      <c r="K299" s="126">
        <v>0</v>
      </c>
      <c r="L299" s="346"/>
      <c r="M299" s="617">
        <f>H299/C299</f>
        <v>0</v>
      </c>
      <c r="N299" s="125">
        <f>Q299</f>
        <v>0</v>
      </c>
      <c r="O299" s="126"/>
      <c r="P299" s="126"/>
      <c r="Q299" s="126">
        <v>0</v>
      </c>
      <c r="R299" s="548"/>
      <c r="S299" s="547">
        <f>N299/C299</f>
        <v>0</v>
      </c>
      <c r="T299" s="616"/>
    </row>
    <row r="300" spans="1:19" ht="131.25" customHeight="1" thickBot="1">
      <c r="A300" s="24" t="s">
        <v>92</v>
      </c>
      <c r="B300" s="534" t="s">
        <v>452</v>
      </c>
      <c r="C300" s="209">
        <f>C301+C302+C303+C304</f>
        <v>77.6</v>
      </c>
      <c r="D300" s="109"/>
      <c r="E300" s="109"/>
      <c r="F300" s="220">
        <f>F301+F302+F303+F304</f>
        <v>77.6</v>
      </c>
      <c r="G300" s="114"/>
      <c r="H300" s="131">
        <f>H301+H302+H303+H304</f>
        <v>77.6</v>
      </c>
      <c r="I300" s="44"/>
      <c r="J300" s="44"/>
      <c r="K300" s="142">
        <f>K301+K302+K303+K304</f>
        <v>77.6</v>
      </c>
      <c r="L300" s="161"/>
      <c r="M300" s="323">
        <f aca="true" t="shared" si="65" ref="M300:M315">H300/C300</f>
        <v>1</v>
      </c>
      <c r="N300" s="131">
        <f>N301+N302+N303+N304</f>
        <v>77.6</v>
      </c>
      <c r="O300" s="44"/>
      <c r="P300" s="44"/>
      <c r="Q300" s="142">
        <f>Q301+Q302+Q303+Q304</f>
        <v>77.6</v>
      </c>
      <c r="R300" s="286"/>
      <c r="S300" s="323">
        <f>N300/C300</f>
        <v>1</v>
      </c>
    </row>
    <row r="301" spans="1:19" ht="42" customHeight="1">
      <c r="A301" s="8" t="s">
        <v>49</v>
      </c>
      <c r="B301" s="430" t="s">
        <v>110</v>
      </c>
      <c r="C301" s="143">
        <f>F301</f>
        <v>38</v>
      </c>
      <c r="D301" s="46"/>
      <c r="E301" s="46"/>
      <c r="F301" s="46">
        <v>38</v>
      </c>
      <c r="G301" s="156"/>
      <c r="H301" s="143">
        <f>K301</f>
        <v>38</v>
      </c>
      <c r="I301" s="118"/>
      <c r="J301" s="118"/>
      <c r="K301" s="46">
        <v>38</v>
      </c>
      <c r="L301" s="150"/>
      <c r="M301" s="454">
        <f t="shared" si="65"/>
        <v>1</v>
      </c>
      <c r="N301" s="143">
        <f>Q301</f>
        <v>38</v>
      </c>
      <c r="O301" s="118"/>
      <c r="P301" s="118"/>
      <c r="Q301" s="46">
        <v>38</v>
      </c>
      <c r="R301" s="288"/>
      <c r="S301" s="453">
        <f t="shared" si="59"/>
        <v>1</v>
      </c>
    </row>
    <row r="302" spans="1:19" ht="42.75" customHeight="1">
      <c r="A302" s="8" t="s">
        <v>29</v>
      </c>
      <c r="B302" s="431" t="s">
        <v>376</v>
      </c>
      <c r="C302" s="120">
        <f>F302</f>
        <v>12</v>
      </c>
      <c r="D302" s="118"/>
      <c r="E302" s="118"/>
      <c r="F302" s="118">
        <v>12</v>
      </c>
      <c r="G302" s="119"/>
      <c r="H302" s="120">
        <f>K302</f>
        <v>12</v>
      </c>
      <c r="I302" s="118"/>
      <c r="J302" s="118"/>
      <c r="K302" s="118">
        <v>12</v>
      </c>
      <c r="L302" s="150"/>
      <c r="M302" s="454">
        <f t="shared" si="65"/>
        <v>1</v>
      </c>
      <c r="N302" s="120">
        <f>Q302</f>
        <v>12</v>
      </c>
      <c r="O302" s="118"/>
      <c r="P302" s="118"/>
      <c r="Q302" s="118">
        <v>12</v>
      </c>
      <c r="R302" s="288"/>
      <c r="S302" s="453">
        <f t="shared" si="59"/>
        <v>1</v>
      </c>
    </row>
    <row r="303" spans="1:19" ht="42" customHeight="1">
      <c r="A303" s="8" t="s">
        <v>47</v>
      </c>
      <c r="B303" s="431" t="s">
        <v>111</v>
      </c>
      <c r="C303" s="120">
        <f>F303</f>
        <v>26</v>
      </c>
      <c r="D303" s="118"/>
      <c r="E303" s="118"/>
      <c r="F303" s="118">
        <v>26</v>
      </c>
      <c r="G303" s="119"/>
      <c r="H303" s="120">
        <f>K303</f>
        <v>26</v>
      </c>
      <c r="I303" s="118"/>
      <c r="J303" s="118"/>
      <c r="K303" s="118">
        <v>26</v>
      </c>
      <c r="L303" s="150"/>
      <c r="M303" s="454">
        <f t="shared" si="65"/>
        <v>1</v>
      </c>
      <c r="N303" s="120">
        <f>Q303</f>
        <v>26</v>
      </c>
      <c r="O303" s="118"/>
      <c r="P303" s="118"/>
      <c r="Q303" s="118">
        <v>26</v>
      </c>
      <c r="R303" s="288"/>
      <c r="S303" s="453">
        <f t="shared" si="59"/>
        <v>1</v>
      </c>
    </row>
    <row r="304" spans="1:19" ht="43.5" customHeight="1" thickBot="1">
      <c r="A304" s="9" t="s">
        <v>38</v>
      </c>
      <c r="B304" s="432" t="s">
        <v>112</v>
      </c>
      <c r="C304" s="99">
        <f>F304</f>
        <v>1.6</v>
      </c>
      <c r="D304" s="168"/>
      <c r="E304" s="168"/>
      <c r="F304" s="168">
        <v>1.6</v>
      </c>
      <c r="G304" s="169"/>
      <c r="H304" s="99">
        <f>K304</f>
        <v>1.6</v>
      </c>
      <c r="I304" s="168"/>
      <c r="J304" s="168"/>
      <c r="K304" s="168">
        <v>1.6</v>
      </c>
      <c r="L304" s="211"/>
      <c r="M304" s="454">
        <f t="shared" si="65"/>
        <v>1</v>
      </c>
      <c r="N304" s="99">
        <f>Q304</f>
        <v>1.6</v>
      </c>
      <c r="O304" s="168"/>
      <c r="P304" s="168"/>
      <c r="Q304" s="168">
        <v>1.6</v>
      </c>
      <c r="R304" s="285"/>
      <c r="S304" s="453">
        <f t="shared" si="59"/>
        <v>1</v>
      </c>
    </row>
    <row r="305" spans="1:19" ht="84" customHeight="1" thickBot="1">
      <c r="A305" s="24" t="s">
        <v>102</v>
      </c>
      <c r="B305" s="540" t="s">
        <v>143</v>
      </c>
      <c r="C305" s="209">
        <f>C306+C307+C308+C309</f>
        <v>210</v>
      </c>
      <c r="D305" s="109"/>
      <c r="E305" s="208"/>
      <c r="F305" s="206">
        <f>F306+F307+F308+F309</f>
        <v>210</v>
      </c>
      <c r="G305" s="114"/>
      <c r="H305" s="209">
        <f>H306+H307+H308+H309</f>
        <v>210</v>
      </c>
      <c r="I305" s="109"/>
      <c r="J305" s="208"/>
      <c r="K305" s="206">
        <f>K306+K307+K308+K309</f>
        <v>210</v>
      </c>
      <c r="L305" s="161"/>
      <c r="M305" s="323">
        <f t="shared" si="65"/>
        <v>1</v>
      </c>
      <c r="N305" s="209">
        <f>N306+N307+N308+N309</f>
        <v>210</v>
      </c>
      <c r="O305" s="109"/>
      <c r="P305" s="208"/>
      <c r="Q305" s="206">
        <f>Q306+Q307+Q308+Q309</f>
        <v>210</v>
      </c>
      <c r="R305" s="286"/>
      <c r="S305" s="323">
        <f>N305/C305</f>
        <v>1</v>
      </c>
    </row>
    <row r="306" spans="1:19" ht="30" customHeight="1">
      <c r="A306" s="8" t="s">
        <v>49</v>
      </c>
      <c r="B306" s="110" t="s">
        <v>139</v>
      </c>
      <c r="C306" s="252">
        <f>F306</f>
        <v>25</v>
      </c>
      <c r="D306" s="123"/>
      <c r="E306" s="123"/>
      <c r="F306" s="123">
        <v>25</v>
      </c>
      <c r="G306" s="150"/>
      <c r="H306" s="143">
        <f>K306</f>
        <v>25</v>
      </c>
      <c r="I306" s="46"/>
      <c r="J306" s="46"/>
      <c r="K306" s="123">
        <v>25</v>
      </c>
      <c r="L306" s="318"/>
      <c r="M306" s="454">
        <f t="shared" si="65"/>
        <v>1</v>
      </c>
      <c r="N306" s="143">
        <f>Q306</f>
        <v>25</v>
      </c>
      <c r="O306" s="46"/>
      <c r="P306" s="46"/>
      <c r="Q306" s="123">
        <v>25</v>
      </c>
      <c r="R306" s="288"/>
      <c r="S306" s="453">
        <f t="shared" si="59"/>
        <v>1</v>
      </c>
    </row>
    <row r="307" spans="1:19" ht="33" customHeight="1">
      <c r="A307" s="7" t="s">
        <v>29</v>
      </c>
      <c r="B307" s="335" t="s">
        <v>140</v>
      </c>
      <c r="C307" s="225">
        <f>F307</f>
        <v>25</v>
      </c>
      <c r="D307" s="126"/>
      <c r="E307" s="126"/>
      <c r="F307" s="126">
        <v>25</v>
      </c>
      <c r="G307" s="152"/>
      <c r="H307" s="98">
        <f>K307</f>
        <v>25</v>
      </c>
      <c r="I307" s="106"/>
      <c r="J307" s="106"/>
      <c r="K307" s="126">
        <v>25</v>
      </c>
      <c r="L307" s="152"/>
      <c r="M307" s="454">
        <f t="shared" si="65"/>
        <v>1</v>
      </c>
      <c r="N307" s="98">
        <f>Q307</f>
        <v>25</v>
      </c>
      <c r="O307" s="106"/>
      <c r="P307" s="106"/>
      <c r="Q307" s="126">
        <v>25</v>
      </c>
      <c r="R307" s="284"/>
      <c r="S307" s="453">
        <f t="shared" si="59"/>
        <v>1</v>
      </c>
    </row>
    <row r="308" spans="1:19" ht="33.75" customHeight="1">
      <c r="A308" s="7" t="s">
        <v>47</v>
      </c>
      <c r="B308" s="402" t="s">
        <v>305</v>
      </c>
      <c r="C308" s="125">
        <f>F308</f>
        <v>125</v>
      </c>
      <c r="D308" s="126"/>
      <c r="E308" s="346"/>
      <c r="F308" s="126">
        <v>125</v>
      </c>
      <c r="G308" s="49"/>
      <c r="H308" s="98">
        <f>K308</f>
        <v>125</v>
      </c>
      <c r="I308" s="106"/>
      <c r="J308" s="152"/>
      <c r="K308" s="126">
        <v>125</v>
      </c>
      <c r="L308" s="152"/>
      <c r="M308" s="454">
        <f t="shared" si="65"/>
        <v>1</v>
      </c>
      <c r="N308" s="98">
        <f>Q308</f>
        <v>125</v>
      </c>
      <c r="O308" s="106"/>
      <c r="P308" s="152"/>
      <c r="Q308" s="126">
        <v>125</v>
      </c>
      <c r="R308" s="284"/>
      <c r="S308" s="454"/>
    </row>
    <row r="309" spans="1:19" ht="42" customHeight="1" thickBot="1">
      <c r="A309" s="42" t="s">
        <v>38</v>
      </c>
      <c r="B309" s="465" t="s">
        <v>306</v>
      </c>
      <c r="C309" s="559">
        <f>F309</f>
        <v>35</v>
      </c>
      <c r="D309" s="560"/>
      <c r="E309" s="561"/>
      <c r="F309" s="560">
        <v>35</v>
      </c>
      <c r="G309" s="113"/>
      <c r="H309" s="157">
        <f>K309</f>
        <v>35</v>
      </c>
      <c r="I309" s="60"/>
      <c r="J309" s="319"/>
      <c r="K309" s="466">
        <v>35</v>
      </c>
      <c r="L309" s="319"/>
      <c r="M309" s="468">
        <f t="shared" si="65"/>
        <v>1</v>
      </c>
      <c r="N309" s="157">
        <f>Q309</f>
        <v>35</v>
      </c>
      <c r="O309" s="60"/>
      <c r="P309" s="319"/>
      <c r="Q309" s="466">
        <v>35</v>
      </c>
      <c r="R309" s="292"/>
      <c r="S309" s="468"/>
    </row>
    <row r="310" spans="1:19" ht="106.5" customHeight="1" thickBot="1">
      <c r="A310" s="24" t="s">
        <v>109</v>
      </c>
      <c r="B310" s="541" t="s">
        <v>373</v>
      </c>
      <c r="C310" s="209">
        <f>C311+C312+C313+C314</f>
        <v>150</v>
      </c>
      <c r="D310" s="109"/>
      <c r="E310" s="208"/>
      <c r="F310" s="206">
        <f>F311+F312+F313+F314</f>
        <v>150</v>
      </c>
      <c r="G310" s="114"/>
      <c r="H310" s="131">
        <f>H311+H312+H313+H314</f>
        <v>0</v>
      </c>
      <c r="I310" s="44"/>
      <c r="J310" s="107"/>
      <c r="K310" s="132">
        <f>K311+K312+K313+K314</f>
        <v>0</v>
      </c>
      <c r="L310" s="161"/>
      <c r="M310" s="323">
        <f t="shared" si="65"/>
        <v>0</v>
      </c>
      <c r="N310" s="131">
        <f>N311+N312+N313+N314</f>
        <v>0</v>
      </c>
      <c r="O310" s="44"/>
      <c r="P310" s="107"/>
      <c r="Q310" s="132">
        <f>Q311+Q312+Q313+Q314</f>
        <v>0</v>
      </c>
      <c r="R310" s="286"/>
      <c r="S310" s="323">
        <f>N310/C310</f>
        <v>0</v>
      </c>
    </row>
    <row r="311" spans="1:19" ht="36" customHeight="1">
      <c r="A311" s="7" t="s">
        <v>49</v>
      </c>
      <c r="B311" s="110" t="s">
        <v>450</v>
      </c>
      <c r="C311" s="249">
        <f>F311</f>
        <v>10</v>
      </c>
      <c r="D311" s="250"/>
      <c r="E311" s="250"/>
      <c r="F311" s="250">
        <v>10</v>
      </c>
      <c r="G311" s="562"/>
      <c r="H311" s="249">
        <f>K311</f>
        <v>0</v>
      </c>
      <c r="I311" s="250"/>
      <c r="J311" s="250"/>
      <c r="K311" s="250">
        <v>0</v>
      </c>
      <c r="L311" s="456"/>
      <c r="M311" s="547">
        <f t="shared" si="65"/>
        <v>0</v>
      </c>
      <c r="N311" s="249">
        <f>Q311</f>
        <v>0</v>
      </c>
      <c r="O311" s="250"/>
      <c r="P311" s="250"/>
      <c r="Q311" s="250">
        <v>0</v>
      </c>
      <c r="R311" s="563"/>
      <c r="S311" s="549">
        <f t="shared" si="59"/>
        <v>0</v>
      </c>
    </row>
    <row r="312" spans="1:20" ht="27" customHeight="1">
      <c r="A312" s="650" t="s">
        <v>29</v>
      </c>
      <c r="B312" s="670" t="s">
        <v>453</v>
      </c>
      <c r="C312" s="623">
        <f>F312</f>
        <v>70</v>
      </c>
      <c r="D312" s="652"/>
      <c r="E312" s="652"/>
      <c r="F312" s="652">
        <v>70</v>
      </c>
      <c r="G312" s="657"/>
      <c r="H312" s="623">
        <f>K312</f>
        <v>0</v>
      </c>
      <c r="I312" s="652"/>
      <c r="J312" s="652"/>
      <c r="K312" s="652">
        <v>0</v>
      </c>
      <c r="L312" s="656"/>
      <c r="M312" s="617">
        <f t="shared" si="65"/>
        <v>0</v>
      </c>
      <c r="N312" s="623">
        <f>Q312</f>
        <v>0</v>
      </c>
      <c r="O312" s="652"/>
      <c r="P312" s="652"/>
      <c r="Q312" s="652">
        <v>0</v>
      </c>
      <c r="R312" s="654"/>
      <c r="S312" s="629">
        <f t="shared" si="59"/>
        <v>0</v>
      </c>
      <c r="T312" s="566"/>
    </row>
    <row r="313" spans="1:20" ht="27" customHeight="1">
      <c r="A313" s="650" t="s">
        <v>47</v>
      </c>
      <c r="B313" s="671" t="s">
        <v>454</v>
      </c>
      <c r="C313" s="623">
        <f>F313</f>
        <v>30</v>
      </c>
      <c r="D313" s="652"/>
      <c r="E313" s="652"/>
      <c r="F313" s="652">
        <v>30</v>
      </c>
      <c r="G313" s="657"/>
      <c r="H313" s="623">
        <f>K313</f>
        <v>0</v>
      </c>
      <c r="I313" s="652"/>
      <c r="J313" s="652"/>
      <c r="K313" s="652">
        <v>0</v>
      </c>
      <c r="L313" s="656"/>
      <c r="M313" s="617">
        <f t="shared" si="65"/>
        <v>0</v>
      </c>
      <c r="N313" s="623">
        <f>Q313</f>
        <v>0</v>
      </c>
      <c r="O313" s="652"/>
      <c r="P313" s="652"/>
      <c r="Q313" s="652">
        <v>0</v>
      </c>
      <c r="R313" s="654"/>
      <c r="S313" s="629">
        <f t="shared" si="59"/>
        <v>0</v>
      </c>
      <c r="T313" s="566"/>
    </row>
    <row r="314" spans="1:19" ht="51" customHeight="1">
      <c r="A314" s="7" t="s">
        <v>38</v>
      </c>
      <c r="B314" s="719" t="s">
        <v>2</v>
      </c>
      <c r="C314" s="98">
        <f>F314</f>
        <v>40</v>
      </c>
      <c r="D314" s="106"/>
      <c r="E314" s="106"/>
      <c r="F314" s="106">
        <v>40</v>
      </c>
      <c r="G314" s="49"/>
      <c r="H314" s="98">
        <f>K314</f>
        <v>0</v>
      </c>
      <c r="I314" s="106"/>
      <c r="J314" s="106"/>
      <c r="K314" s="106">
        <v>0</v>
      </c>
      <c r="L314" s="152"/>
      <c r="M314" s="454">
        <f t="shared" si="65"/>
        <v>0</v>
      </c>
      <c r="N314" s="98">
        <f>Q314</f>
        <v>0</v>
      </c>
      <c r="O314" s="106"/>
      <c r="P314" s="106"/>
      <c r="Q314" s="106">
        <v>0</v>
      </c>
      <c r="R314" s="284"/>
      <c r="S314" s="454">
        <f t="shared" si="59"/>
        <v>0</v>
      </c>
    </row>
    <row r="315" spans="1:19" ht="39.75" customHeight="1" thickBot="1">
      <c r="A315" s="47" t="s">
        <v>141</v>
      </c>
      <c r="B315" s="717" t="s">
        <v>296</v>
      </c>
      <c r="C315" s="253">
        <f>C316+C319+C321+C325</f>
        <v>70.00028</v>
      </c>
      <c r="D315" s="254"/>
      <c r="E315" s="255"/>
      <c r="F315" s="256">
        <f>F316+F319+F321+F325</f>
        <v>70.00028</v>
      </c>
      <c r="G315" s="718"/>
      <c r="H315" s="253">
        <f>H316+H319+H321+H325</f>
        <v>6.242</v>
      </c>
      <c r="I315" s="254"/>
      <c r="J315" s="255"/>
      <c r="K315" s="256">
        <f>K316+K319+K321+K325</f>
        <v>6.242</v>
      </c>
      <c r="L315" s="333"/>
      <c r="M315" s="327">
        <f t="shared" si="65"/>
        <v>0.08917107188714102</v>
      </c>
      <c r="N315" s="253">
        <f>N316+N319+N321+N325</f>
        <v>0</v>
      </c>
      <c r="O315" s="254"/>
      <c r="P315" s="255"/>
      <c r="Q315" s="256">
        <f>Q316+Q319+Q321+Q325</f>
        <v>0</v>
      </c>
      <c r="R315" s="295"/>
      <c r="S315" s="327">
        <f>N315/C315</f>
        <v>0</v>
      </c>
    </row>
    <row r="316" spans="1:19" ht="39.75" customHeight="1">
      <c r="A316" s="459" t="s">
        <v>295</v>
      </c>
      <c r="B316" s="410" t="s">
        <v>24</v>
      </c>
      <c r="C316" s="463">
        <f>C317+C318</f>
        <v>16.481</v>
      </c>
      <c r="D316" s="464"/>
      <c r="E316" s="373"/>
      <c r="F316" s="374">
        <f>F317+F318</f>
        <v>16.481</v>
      </c>
      <c r="G316" s="179"/>
      <c r="H316" s="463">
        <f>H317+H318</f>
        <v>6.242</v>
      </c>
      <c r="I316" s="464"/>
      <c r="J316" s="373"/>
      <c r="K316" s="374">
        <f>K317+K318</f>
        <v>6.242</v>
      </c>
      <c r="L316" s="318"/>
      <c r="M316" s="330">
        <f>H316/C316</f>
        <v>0.37873915417753773</v>
      </c>
      <c r="N316" s="463">
        <f>N317+N318</f>
        <v>0</v>
      </c>
      <c r="O316" s="464"/>
      <c r="P316" s="373"/>
      <c r="Q316" s="374">
        <f>Q317+Q318</f>
        <v>0</v>
      </c>
      <c r="R316" s="287"/>
      <c r="S316" s="330">
        <f t="shared" si="59"/>
        <v>0</v>
      </c>
    </row>
    <row r="317" spans="1:20" ht="50.25" customHeight="1">
      <c r="A317" s="8" t="s">
        <v>49</v>
      </c>
      <c r="B317" s="433" t="s">
        <v>175</v>
      </c>
      <c r="C317" s="108">
        <f>F317</f>
        <v>6.721</v>
      </c>
      <c r="D317" s="123"/>
      <c r="E317" s="353"/>
      <c r="F317" s="585">
        <v>6.721</v>
      </c>
      <c r="G317" s="590"/>
      <c r="H317" s="108">
        <f>K317</f>
        <v>0</v>
      </c>
      <c r="I317" s="123"/>
      <c r="J317" s="353"/>
      <c r="K317" s="585">
        <v>0</v>
      </c>
      <c r="L317" s="353"/>
      <c r="M317" s="629">
        <f>H317/C317</f>
        <v>0</v>
      </c>
      <c r="N317" s="108">
        <f>Q317</f>
        <v>0</v>
      </c>
      <c r="O317" s="123"/>
      <c r="P317" s="353"/>
      <c r="Q317" s="585">
        <v>0</v>
      </c>
      <c r="R317" s="553"/>
      <c r="S317" s="549">
        <f t="shared" si="59"/>
        <v>0</v>
      </c>
      <c r="T317" s="566"/>
    </row>
    <row r="318" spans="1:19" ht="132" customHeight="1">
      <c r="A318" s="7" t="s">
        <v>29</v>
      </c>
      <c r="B318" s="433" t="s">
        <v>176</v>
      </c>
      <c r="C318" s="98">
        <f>F318</f>
        <v>9.76</v>
      </c>
      <c r="D318" s="106"/>
      <c r="E318" s="106"/>
      <c r="F318" s="106">
        <v>9.76</v>
      </c>
      <c r="G318" s="49"/>
      <c r="H318" s="98">
        <f>K318</f>
        <v>6.242</v>
      </c>
      <c r="I318" s="106"/>
      <c r="J318" s="106"/>
      <c r="K318" s="106">
        <v>6.242</v>
      </c>
      <c r="L318" s="152"/>
      <c r="M318" s="454">
        <f>H318/C318</f>
        <v>0.6395491803278689</v>
      </c>
      <c r="N318" s="98">
        <f>Q318</f>
        <v>0</v>
      </c>
      <c r="O318" s="106"/>
      <c r="P318" s="106"/>
      <c r="Q318" s="106">
        <v>0</v>
      </c>
      <c r="R318" s="284"/>
      <c r="S318" s="453">
        <f t="shared" si="59"/>
        <v>0</v>
      </c>
    </row>
    <row r="319" spans="1:19" ht="16.5" customHeight="1">
      <c r="A319" s="393" t="s">
        <v>297</v>
      </c>
      <c r="B319" s="514" t="s">
        <v>32</v>
      </c>
      <c r="C319" s="460">
        <f>C320</f>
        <v>6.72128</v>
      </c>
      <c r="D319" s="461"/>
      <c r="E319" s="462"/>
      <c r="F319" s="461">
        <f>F320</f>
        <v>6.72128</v>
      </c>
      <c r="G319" s="49"/>
      <c r="H319" s="92">
        <f>H320</f>
        <v>0</v>
      </c>
      <c r="I319" s="461"/>
      <c r="J319" s="462"/>
      <c r="K319" s="182">
        <f>K320</f>
        <v>0</v>
      </c>
      <c r="L319" s="150"/>
      <c r="M319" s="329">
        <f>H319/C319</f>
        <v>0</v>
      </c>
      <c r="N319" s="92">
        <f>N320</f>
        <v>0</v>
      </c>
      <c r="O319" s="461"/>
      <c r="P319" s="462"/>
      <c r="Q319" s="182">
        <f>Q320</f>
        <v>0</v>
      </c>
      <c r="R319" s="288"/>
      <c r="S319" s="330">
        <f t="shared" si="59"/>
        <v>0</v>
      </c>
    </row>
    <row r="320" spans="1:20" ht="61.5" customHeight="1">
      <c r="A320" s="7" t="s">
        <v>49</v>
      </c>
      <c r="B320" s="418" t="s">
        <v>298</v>
      </c>
      <c r="C320" s="478">
        <f>F320</f>
        <v>6.72128</v>
      </c>
      <c r="D320" s="106"/>
      <c r="E320" s="152"/>
      <c r="F320" s="479">
        <v>6.72128</v>
      </c>
      <c r="G320" s="49"/>
      <c r="H320" s="98">
        <f>K320</f>
        <v>0</v>
      </c>
      <c r="I320" s="106"/>
      <c r="J320" s="152"/>
      <c r="K320" s="106">
        <v>0</v>
      </c>
      <c r="L320" s="152"/>
      <c r="M320" s="454">
        <f>H320/C320</f>
        <v>0</v>
      </c>
      <c r="N320" s="98">
        <f>Q320</f>
        <v>0</v>
      </c>
      <c r="O320" s="106"/>
      <c r="P320" s="152"/>
      <c r="Q320" s="106">
        <v>0</v>
      </c>
      <c r="R320" s="284"/>
      <c r="S320" s="454">
        <f t="shared" si="59"/>
        <v>0</v>
      </c>
      <c r="T320" s="566"/>
    </row>
    <row r="321" spans="1:19" ht="28.5" customHeight="1">
      <c r="A321" s="393" t="s">
        <v>235</v>
      </c>
      <c r="B321" s="514" t="s">
        <v>233</v>
      </c>
      <c r="C321" s="229">
        <f>C322</f>
        <v>33.426</v>
      </c>
      <c r="D321" s="394"/>
      <c r="E321" s="395"/>
      <c r="F321" s="394">
        <f>F322</f>
        <v>33.426</v>
      </c>
      <c r="G321" s="545"/>
      <c r="H321" s="229">
        <f>H322</f>
        <v>0</v>
      </c>
      <c r="I321" s="394"/>
      <c r="J321" s="395"/>
      <c r="K321" s="394">
        <f>K322</f>
        <v>0</v>
      </c>
      <c r="L321" s="346"/>
      <c r="M321" s="591">
        <f aca="true" t="shared" si="66" ref="M321:M328">H321/C321</f>
        <v>0</v>
      </c>
      <c r="N321" s="229">
        <f>N322</f>
        <v>0</v>
      </c>
      <c r="O321" s="394"/>
      <c r="P321" s="395"/>
      <c r="Q321" s="394">
        <f>Q322</f>
        <v>0</v>
      </c>
      <c r="R321" s="548"/>
      <c r="S321" s="592">
        <f aca="true" t="shared" si="67" ref="S321:S328">N321/C321</f>
        <v>0</v>
      </c>
    </row>
    <row r="322" spans="1:19" ht="40.5" customHeight="1">
      <c r="A322" s="7" t="s">
        <v>49</v>
      </c>
      <c r="B322" s="418" t="s">
        <v>3</v>
      </c>
      <c r="C322" s="125">
        <f>C323+C324</f>
        <v>33.426</v>
      </c>
      <c r="D322" s="126"/>
      <c r="E322" s="346"/>
      <c r="F322" s="223">
        <f>F323+F324</f>
        <v>33.426</v>
      </c>
      <c r="G322" s="545"/>
      <c r="H322" s="125">
        <f>H323+H324</f>
        <v>0</v>
      </c>
      <c r="I322" s="126"/>
      <c r="J322" s="346"/>
      <c r="K322" s="223">
        <f>K323+K324</f>
        <v>0</v>
      </c>
      <c r="L322" s="346"/>
      <c r="M322" s="547">
        <f t="shared" si="66"/>
        <v>0</v>
      </c>
      <c r="N322" s="125">
        <f>N323+N324</f>
        <v>0</v>
      </c>
      <c r="O322" s="126"/>
      <c r="P322" s="346"/>
      <c r="Q322" s="223">
        <f>Q323+Q324</f>
        <v>0</v>
      </c>
      <c r="R322" s="548"/>
      <c r="S322" s="549">
        <f t="shared" si="67"/>
        <v>0</v>
      </c>
    </row>
    <row r="323" spans="1:20" ht="14.25" customHeight="1">
      <c r="A323" s="7" t="s">
        <v>50</v>
      </c>
      <c r="B323" s="418" t="s">
        <v>236</v>
      </c>
      <c r="C323" s="125">
        <f>F323</f>
        <v>13.372</v>
      </c>
      <c r="D323" s="126"/>
      <c r="E323" s="346"/>
      <c r="F323" s="126">
        <v>13.372</v>
      </c>
      <c r="G323" s="545"/>
      <c r="H323" s="225">
        <f>K323</f>
        <v>0</v>
      </c>
      <c r="I323" s="126"/>
      <c r="J323" s="126"/>
      <c r="K323" s="126">
        <v>0</v>
      </c>
      <c r="L323" s="346"/>
      <c r="M323" s="547">
        <f t="shared" si="66"/>
        <v>0</v>
      </c>
      <c r="N323" s="225">
        <f>Q323</f>
        <v>0</v>
      </c>
      <c r="O323" s="126"/>
      <c r="P323" s="126"/>
      <c r="Q323" s="126">
        <v>0</v>
      </c>
      <c r="R323" s="548"/>
      <c r="S323" s="549">
        <f t="shared" si="67"/>
        <v>0</v>
      </c>
      <c r="T323" s="566"/>
    </row>
    <row r="324" spans="1:20" ht="18" customHeight="1">
      <c r="A324" s="7" t="s">
        <v>51</v>
      </c>
      <c r="B324" s="418" t="s">
        <v>237</v>
      </c>
      <c r="C324" s="125">
        <f>F324</f>
        <v>20.054</v>
      </c>
      <c r="D324" s="126"/>
      <c r="E324" s="126"/>
      <c r="F324" s="126">
        <v>20.054</v>
      </c>
      <c r="G324" s="545"/>
      <c r="H324" s="225">
        <f>K324</f>
        <v>0</v>
      </c>
      <c r="I324" s="126"/>
      <c r="J324" s="126"/>
      <c r="K324" s="126">
        <v>0</v>
      </c>
      <c r="L324" s="126"/>
      <c r="M324" s="547">
        <f t="shared" si="66"/>
        <v>0</v>
      </c>
      <c r="N324" s="225">
        <f>Q324</f>
        <v>0</v>
      </c>
      <c r="O324" s="126"/>
      <c r="P324" s="126"/>
      <c r="Q324" s="126">
        <v>0</v>
      </c>
      <c r="R324" s="593"/>
      <c r="S324" s="549">
        <f t="shared" si="67"/>
        <v>0</v>
      </c>
      <c r="T324" s="566"/>
    </row>
    <row r="325" spans="1:19" ht="26.25" customHeight="1">
      <c r="A325" s="74" t="s">
        <v>144</v>
      </c>
      <c r="B325" s="514" t="s">
        <v>225</v>
      </c>
      <c r="C325" s="92">
        <f>C326</f>
        <v>13.372</v>
      </c>
      <c r="D325" s="182"/>
      <c r="E325" s="202"/>
      <c r="F325" s="182">
        <f>F326</f>
        <v>13.372</v>
      </c>
      <c r="G325" s="49"/>
      <c r="H325" s="92">
        <f>H326</f>
        <v>0</v>
      </c>
      <c r="I325" s="182"/>
      <c r="J325" s="202"/>
      <c r="K325" s="182">
        <f>K326</f>
        <v>0</v>
      </c>
      <c r="L325" s="152"/>
      <c r="M325" s="329">
        <f>H325/C325</f>
        <v>0</v>
      </c>
      <c r="N325" s="92">
        <f>N326</f>
        <v>0</v>
      </c>
      <c r="O325" s="182"/>
      <c r="P325" s="202"/>
      <c r="Q325" s="182">
        <f>Q326</f>
        <v>0</v>
      </c>
      <c r="R325" s="284"/>
      <c r="S325" s="330">
        <f>N325/C325</f>
        <v>0</v>
      </c>
    </row>
    <row r="326" spans="1:20" ht="64.5" customHeight="1">
      <c r="A326" s="7" t="s">
        <v>49</v>
      </c>
      <c r="B326" s="418" t="s">
        <v>146</v>
      </c>
      <c r="C326" s="98">
        <f>F326</f>
        <v>13.372</v>
      </c>
      <c r="D326" s="106"/>
      <c r="E326" s="152"/>
      <c r="F326" s="106">
        <v>13.372</v>
      </c>
      <c r="G326" s="49"/>
      <c r="H326" s="122">
        <f>K326</f>
        <v>0</v>
      </c>
      <c r="I326" s="106"/>
      <c r="J326" s="106"/>
      <c r="K326" s="106">
        <v>0</v>
      </c>
      <c r="L326" s="106"/>
      <c r="M326" s="618">
        <f>H326/C326</f>
        <v>0</v>
      </c>
      <c r="N326" s="122">
        <f>Q326</f>
        <v>0</v>
      </c>
      <c r="O326" s="106"/>
      <c r="P326" s="106"/>
      <c r="Q326" s="106">
        <v>0</v>
      </c>
      <c r="R326" s="525"/>
      <c r="S326" s="454">
        <f>N326/C326</f>
        <v>0</v>
      </c>
      <c r="T326" s="566"/>
    </row>
    <row r="327" spans="1:19" ht="54" customHeight="1" thickBot="1">
      <c r="A327" s="47" t="s">
        <v>449</v>
      </c>
      <c r="B327" s="720" t="s">
        <v>164</v>
      </c>
      <c r="C327" s="253">
        <f>C328+C349+C364+C372+C374</f>
        <v>8472.037</v>
      </c>
      <c r="D327" s="254"/>
      <c r="E327" s="255"/>
      <c r="F327" s="256">
        <f>F328+F349+F364+F372+F374</f>
        <v>8472.037</v>
      </c>
      <c r="G327" s="721"/>
      <c r="H327" s="253">
        <f>H328+H349+H364+H372+H374</f>
        <v>5120.512</v>
      </c>
      <c r="I327" s="254"/>
      <c r="J327" s="255"/>
      <c r="K327" s="256">
        <f>K328+K349+K364+K372+K374</f>
        <v>5120.512</v>
      </c>
      <c r="L327" s="333"/>
      <c r="M327" s="327">
        <f t="shared" si="66"/>
        <v>0.6044015152436184</v>
      </c>
      <c r="N327" s="253">
        <f>N328+N349+N364+N372+N374</f>
        <v>4358.793</v>
      </c>
      <c r="O327" s="254"/>
      <c r="P327" s="255"/>
      <c r="Q327" s="256">
        <f>Q328+Q349+Q364+Q372+Q374</f>
        <v>4358.793</v>
      </c>
      <c r="R327" s="295"/>
      <c r="S327" s="327">
        <f t="shared" si="67"/>
        <v>0.5144917332159904</v>
      </c>
    </row>
    <row r="328" spans="1:19" ht="41.25" customHeight="1">
      <c r="A328" s="75" t="s">
        <v>405</v>
      </c>
      <c r="B328" s="515" t="s">
        <v>80</v>
      </c>
      <c r="C328" s="261">
        <f>C329+C330+C331+C332+C333+C334+C335+C336+C337+C338+C339+C340+C341+C342+C343+C344+C345+C346+C347+C348</f>
        <v>2377.8390000000004</v>
      </c>
      <c r="D328" s="115"/>
      <c r="E328" s="199"/>
      <c r="F328" s="261">
        <f>F329+F330+F331+F332+F333+F334+F335+F336+F337+F338+F339+F340+F341+F342+F343+F344+F345+F346+F347+F348</f>
        <v>2377.8390000000004</v>
      </c>
      <c r="G328" s="116"/>
      <c r="H328" s="261">
        <f>H329+H330+H331+H332+H333+H334+H335+H336+H337+H338+H339+H340+H341+H342+H343+H344+H345+H346+H347+H348</f>
        <v>1943.2630000000001</v>
      </c>
      <c r="I328" s="115"/>
      <c r="J328" s="199"/>
      <c r="K328" s="261">
        <f>K329+K330+K331+K332+K333+K334+K335+K336+K337+K338+K339+K340+K341+K342+K343+K344+K345+K346+K347+K348</f>
        <v>1943.2630000000001</v>
      </c>
      <c r="L328" s="194"/>
      <c r="M328" s="329">
        <f t="shared" si="66"/>
        <v>0.8172390981895746</v>
      </c>
      <c r="N328" s="261">
        <f>N329+N330+N331+N332+N333+N334+N335+N336+N337+N338+N339+N340+N341+N342+N343+N344+N345+N346+N347+N348</f>
        <v>1943.2630000000001</v>
      </c>
      <c r="O328" s="115"/>
      <c r="P328" s="199"/>
      <c r="Q328" s="261">
        <f>Q329+Q330+Q331+Q332+Q333+Q334+Q335+Q336+Q337+Q338+Q339+Q340+Q341+Q342+Q343+Q344+Q345+Q346+Q347+Q348</f>
        <v>1943.2630000000001</v>
      </c>
      <c r="R328" s="288"/>
      <c r="S328" s="330">
        <f t="shared" si="67"/>
        <v>0.8172390981895746</v>
      </c>
    </row>
    <row r="329" spans="1:19" ht="27.75" customHeight="1">
      <c r="A329" s="8" t="s">
        <v>49</v>
      </c>
      <c r="B329" s="162" t="s">
        <v>182</v>
      </c>
      <c r="C329" s="120">
        <f aca="true" t="shared" si="68" ref="C329:C348">F329</f>
        <v>391.817</v>
      </c>
      <c r="D329" s="118"/>
      <c r="E329" s="118"/>
      <c r="F329" s="118">
        <v>391.817</v>
      </c>
      <c r="G329" s="119"/>
      <c r="H329" s="122">
        <f aca="true" t="shared" si="69" ref="H329:H337">K329</f>
        <v>391.817</v>
      </c>
      <c r="I329" s="106"/>
      <c r="J329" s="106"/>
      <c r="K329" s="118">
        <v>391.817</v>
      </c>
      <c r="L329" s="152"/>
      <c r="M329" s="454">
        <f aca="true" t="shared" si="70" ref="M329:M348">H329/C329</f>
        <v>1</v>
      </c>
      <c r="N329" s="98">
        <f aca="true" t="shared" si="71" ref="N329:N337">Q329</f>
        <v>391.817</v>
      </c>
      <c r="O329" s="106"/>
      <c r="P329" s="106"/>
      <c r="Q329" s="118">
        <v>391.817</v>
      </c>
      <c r="R329" s="288"/>
      <c r="S329" s="453">
        <f aca="true" t="shared" si="72" ref="S329:S348">N329/C329</f>
        <v>1</v>
      </c>
    </row>
    <row r="330" spans="1:19" ht="39.75" customHeight="1">
      <c r="A330" s="8" t="s">
        <v>29</v>
      </c>
      <c r="B330" s="162" t="s">
        <v>183</v>
      </c>
      <c r="C330" s="120">
        <f t="shared" si="68"/>
        <v>130.317</v>
      </c>
      <c r="D330" s="118"/>
      <c r="E330" s="118"/>
      <c r="F330" s="118">
        <v>130.317</v>
      </c>
      <c r="G330" s="119"/>
      <c r="H330" s="122">
        <f t="shared" si="69"/>
        <v>130.317</v>
      </c>
      <c r="I330" s="106"/>
      <c r="J330" s="106"/>
      <c r="K330" s="118">
        <v>130.317</v>
      </c>
      <c r="L330" s="152"/>
      <c r="M330" s="454">
        <f t="shared" si="70"/>
        <v>1</v>
      </c>
      <c r="N330" s="98">
        <f t="shared" si="71"/>
        <v>130.317</v>
      </c>
      <c r="O330" s="106"/>
      <c r="P330" s="106"/>
      <c r="Q330" s="118">
        <v>130.317</v>
      </c>
      <c r="R330" s="288"/>
      <c r="S330" s="453">
        <f t="shared" si="72"/>
        <v>1</v>
      </c>
    </row>
    <row r="331" spans="1:19" ht="30" customHeight="1">
      <c r="A331" s="8" t="s">
        <v>47</v>
      </c>
      <c r="B331" s="162" t="s">
        <v>184</v>
      </c>
      <c r="C331" s="120">
        <f t="shared" si="68"/>
        <v>59.043</v>
      </c>
      <c r="D331" s="118"/>
      <c r="E331" s="118"/>
      <c r="F331" s="118">
        <v>59.043</v>
      </c>
      <c r="G331" s="119"/>
      <c r="H331" s="122">
        <f t="shared" si="69"/>
        <v>59.043</v>
      </c>
      <c r="I331" s="106"/>
      <c r="J331" s="106"/>
      <c r="K331" s="118">
        <v>59.043</v>
      </c>
      <c r="L331" s="152"/>
      <c r="M331" s="454">
        <f t="shared" si="70"/>
        <v>1</v>
      </c>
      <c r="N331" s="98">
        <f t="shared" si="71"/>
        <v>59.043</v>
      </c>
      <c r="O331" s="106"/>
      <c r="P331" s="106"/>
      <c r="Q331" s="118">
        <v>59.043</v>
      </c>
      <c r="R331" s="288"/>
      <c r="S331" s="453">
        <f t="shared" si="72"/>
        <v>1</v>
      </c>
    </row>
    <row r="332" spans="1:19" ht="29.25" customHeight="1">
      <c r="A332" s="8" t="s">
        <v>38</v>
      </c>
      <c r="B332" s="162" t="s">
        <v>185</v>
      </c>
      <c r="C332" s="120">
        <f t="shared" si="68"/>
        <v>8.563</v>
      </c>
      <c r="D332" s="118"/>
      <c r="E332" s="118"/>
      <c r="F332" s="118">
        <v>8.563</v>
      </c>
      <c r="G332" s="119"/>
      <c r="H332" s="122">
        <f t="shared" si="69"/>
        <v>8.563</v>
      </c>
      <c r="I332" s="106"/>
      <c r="J332" s="106"/>
      <c r="K332" s="118">
        <v>8.563</v>
      </c>
      <c r="L332" s="152"/>
      <c r="M332" s="454">
        <f t="shared" si="70"/>
        <v>1</v>
      </c>
      <c r="N332" s="98">
        <f t="shared" si="71"/>
        <v>8.563</v>
      </c>
      <c r="O332" s="106"/>
      <c r="P332" s="106"/>
      <c r="Q332" s="118">
        <v>8.563</v>
      </c>
      <c r="R332" s="288"/>
      <c r="S332" s="453">
        <f t="shared" si="72"/>
        <v>1</v>
      </c>
    </row>
    <row r="333" spans="1:19" ht="27.75" customHeight="1">
      <c r="A333" s="8" t="s">
        <v>39</v>
      </c>
      <c r="B333" s="162" t="s">
        <v>186</v>
      </c>
      <c r="C333" s="120">
        <f t="shared" si="68"/>
        <v>101.76</v>
      </c>
      <c r="D333" s="118"/>
      <c r="E333" s="118"/>
      <c r="F333" s="118">
        <v>101.76</v>
      </c>
      <c r="G333" s="119"/>
      <c r="H333" s="122">
        <f t="shared" si="69"/>
        <v>101.76</v>
      </c>
      <c r="I333" s="106"/>
      <c r="J333" s="106"/>
      <c r="K333" s="118">
        <v>101.76</v>
      </c>
      <c r="L333" s="152"/>
      <c r="M333" s="454">
        <f t="shared" si="70"/>
        <v>1</v>
      </c>
      <c r="N333" s="98">
        <f t="shared" si="71"/>
        <v>101.76</v>
      </c>
      <c r="O333" s="106"/>
      <c r="P333" s="106"/>
      <c r="Q333" s="118">
        <v>101.76</v>
      </c>
      <c r="R333" s="288"/>
      <c r="S333" s="453">
        <f t="shared" si="72"/>
        <v>1</v>
      </c>
    </row>
    <row r="334" spans="1:19" ht="28.5" customHeight="1">
      <c r="A334" s="8" t="s">
        <v>48</v>
      </c>
      <c r="B334" s="335" t="s">
        <v>187</v>
      </c>
      <c r="C334" s="120">
        <f t="shared" si="68"/>
        <v>29.047</v>
      </c>
      <c r="D334" s="118"/>
      <c r="E334" s="118"/>
      <c r="F334" s="118">
        <v>29.047</v>
      </c>
      <c r="G334" s="119"/>
      <c r="H334" s="122">
        <f t="shared" si="69"/>
        <v>29.047</v>
      </c>
      <c r="I334" s="106"/>
      <c r="J334" s="106"/>
      <c r="K334" s="118">
        <v>29.047</v>
      </c>
      <c r="L334" s="152"/>
      <c r="M334" s="454">
        <f t="shared" si="70"/>
        <v>1</v>
      </c>
      <c r="N334" s="98">
        <f t="shared" si="71"/>
        <v>29.047</v>
      </c>
      <c r="O334" s="106"/>
      <c r="P334" s="106"/>
      <c r="Q334" s="118">
        <v>29.047</v>
      </c>
      <c r="R334" s="288"/>
      <c r="S334" s="453">
        <f t="shared" si="72"/>
        <v>1</v>
      </c>
    </row>
    <row r="335" spans="1:19" ht="52.5" customHeight="1">
      <c r="A335" s="8" t="s">
        <v>161</v>
      </c>
      <c r="B335" s="335" t="s">
        <v>311</v>
      </c>
      <c r="C335" s="120">
        <f t="shared" si="68"/>
        <v>28.625</v>
      </c>
      <c r="D335" s="118"/>
      <c r="E335" s="118"/>
      <c r="F335" s="118">
        <v>28.625</v>
      </c>
      <c r="G335" s="119"/>
      <c r="H335" s="122">
        <f t="shared" si="69"/>
        <v>28.624</v>
      </c>
      <c r="I335" s="106"/>
      <c r="J335" s="106"/>
      <c r="K335" s="118">
        <v>28.624</v>
      </c>
      <c r="L335" s="152"/>
      <c r="M335" s="454">
        <f t="shared" si="70"/>
        <v>0.9999650655021833</v>
      </c>
      <c r="N335" s="98">
        <f t="shared" si="71"/>
        <v>28.624</v>
      </c>
      <c r="O335" s="106"/>
      <c r="P335" s="106"/>
      <c r="Q335" s="118">
        <v>28.624</v>
      </c>
      <c r="R335" s="288"/>
      <c r="S335" s="453">
        <f t="shared" si="72"/>
        <v>0.9999650655021833</v>
      </c>
    </row>
    <row r="336" spans="1:19" ht="27" customHeight="1">
      <c r="A336" s="7" t="s">
        <v>74</v>
      </c>
      <c r="B336" s="162" t="s">
        <v>189</v>
      </c>
      <c r="C336" s="120">
        <f t="shared" si="68"/>
        <v>28.39</v>
      </c>
      <c r="D336" s="118"/>
      <c r="E336" s="118"/>
      <c r="F336" s="118">
        <v>28.39</v>
      </c>
      <c r="G336" s="119"/>
      <c r="H336" s="122">
        <f t="shared" si="69"/>
        <v>28.39</v>
      </c>
      <c r="I336" s="106"/>
      <c r="J336" s="106"/>
      <c r="K336" s="118">
        <v>28.39</v>
      </c>
      <c r="L336" s="152"/>
      <c r="M336" s="454">
        <f t="shared" si="70"/>
        <v>1</v>
      </c>
      <c r="N336" s="98">
        <f t="shared" si="71"/>
        <v>28.39</v>
      </c>
      <c r="O336" s="106"/>
      <c r="P336" s="106"/>
      <c r="Q336" s="118">
        <v>28.39</v>
      </c>
      <c r="R336" s="288"/>
      <c r="S336" s="453">
        <f t="shared" si="72"/>
        <v>1</v>
      </c>
    </row>
    <row r="337" spans="1:19" ht="30" customHeight="1">
      <c r="A337" s="8" t="s">
        <v>202</v>
      </c>
      <c r="B337" s="162" t="s">
        <v>188</v>
      </c>
      <c r="C337" s="125">
        <f t="shared" si="68"/>
        <v>78.027</v>
      </c>
      <c r="D337" s="126"/>
      <c r="E337" s="126"/>
      <c r="F337" s="126">
        <v>78.027</v>
      </c>
      <c r="G337" s="49"/>
      <c r="H337" s="122">
        <f t="shared" si="69"/>
        <v>77.322</v>
      </c>
      <c r="I337" s="106"/>
      <c r="J337" s="106"/>
      <c r="K337" s="106">
        <v>77.322</v>
      </c>
      <c r="L337" s="152"/>
      <c r="M337" s="454">
        <f t="shared" si="70"/>
        <v>0.9909646660771272</v>
      </c>
      <c r="N337" s="98">
        <f t="shared" si="71"/>
        <v>77.322</v>
      </c>
      <c r="O337" s="106"/>
      <c r="P337" s="106"/>
      <c r="Q337" s="106">
        <v>77.322</v>
      </c>
      <c r="R337" s="288"/>
      <c r="S337" s="453">
        <f t="shared" si="72"/>
        <v>0.9909646660771272</v>
      </c>
    </row>
    <row r="338" spans="1:19" ht="26.25" customHeight="1">
      <c r="A338" s="7" t="s">
        <v>46</v>
      </c>
      <c r="B338" s="436" t="s">
        <v>353</v>
      </c>
      <c r="C338" s="108">
        <f t="shared" si="68"/>
        <v>319.774</v>
      </c>
      <c r="D338" s="123"/>
      <c r="E338" s="123"/>
      <c r="F338" s="123">
        <v>319.774</v>
      </c>
      <c r="G338" s="124"/>
      <c r="H338" s="122">
        <f aca="true" t="shared" si="73" ref="H338:H348">K338</f>
        <v>319.774</v>
      </c>
      <c r="I338" s="106"/>
      <c r="J338" s="106"/>
      <c r="K338" s="123">
        <v>319.774</v>
      </c>
      <c r="L338" s="152"/>
      <c r="M338" s="454">
        <f t="shared" si="70"/>
        <v>1</v>
      </c>
      <c r="N338" s="98">
        <f aca="true" t="shared" si="74" ref="N338:N348">Q338</f>
        <v>319.774</v>
      </c>
      <c r="O338" s="106"/>
      <c r="P338" s="106"/>
      <c r="Q338" s="123">
        <v>319.774</v>
      </c>
      <c r="R338" s="288"/>
      <c r="S338" s="453">
        <f t="shared" si="72"/>
        <v>1</v>
      </c>
    </row>
    <row r="339" spans="1:19" ht="40.5" customHeight="1">
      <c r="A339" s="7" t="s">
        <v>33</v>
      </c>
      <c r="B339" s="437" t="s">
        <v>354</v>
      </c>
      <c r="C339" s="125">
        <f t="shared" si="68"/>
        <v>675.138</v>
      </c>
      <c r="D339" s="126"/>
      <c r="E339" s="126"/>
      <c r="F339" s="126">
        <v>675.138</v>
      </c>
      <c r="G339" s="127"/>
      <c r="H339" s="122">
        <f t="shared" si="73"/>
        <v>675.138</v>
      </c>
      <c r="I339" s="106"/>
      <c r="J339" s="106"/>
      <c r="K339" s="126">
        <v>675.138</v>
      </c>
      <c r="L339" s="152"/>
      <c r="M339" s="454">
        <f t="shared" si="70"/>
        <v>1</v>
      </c>
      <c r="N339" s="98">
        <f t="shared" si="74"/>
        <v>675.138</v>
      </c>
      <c r="O339" s="106"/>
      <c r="P339" s="106"/>
      <c r="Q339" s="126">
        <v>675.138</v>
      </c>
      <c r="R339" s="284"/>
      <c r="S339" s="453">
        <f t="shared" si="72"/>
        <v>1</v>
      </c>
    </row>
    <row r="340" spans="1:20" ht="39" customHeight="1">
      <c r="A340" s="7" t="s">
        <v>43</v>
      </c>
      <c r="B340" s="437" t="s">
        <v>355</v>
      </c>
      <c r="C340" s="125">
        <f t="shared" si="68"/>
        <v>275.143</v>
      </c>
      <c r="D340" s="126"/>
      <c r="E340" s="126"/>
      <c r="F340" s="126">
        <v>275.143</v>
      </c>
      <c r="G340" s="610"/>
      <c r="H340" s="225">
        <f t="shared" si="73"/>
        <v>0</v>
      </c>
      <c r="I340" s="126"/>
      <c r="J340" s="126"/>
      <c r="K340" s="126">
        <v>0</v>
      </c>
      <c r="L340" s="346"/>
      <c r="M340" s="617">
        <f t="shared" si="70"/>
        <v>0</v>
      </c>
      <c r="N340" s="125">
        <f t="shared" si="74"/>
        <v>0</v>
      </c>
      <c r="O340" s="126"/>
      <c r="P340" s="126"/>
      <c r="Q340" s="126">
        <v>0</v>
      </c>
      <c r="R340" s="548"/>
      <c r="S340" s="549">
        <f t="shared" si="72"/>
        <v>0</v>
      </c>
      <c r="T340" s="566"/>
    </row>
    <row r="341" spans="1:19" ht="27.75" customHeight="1">
      <c r="A341" s="7" t="s">
        <v>37</v>
      </c>
      <c r="B341" s="437" t="s">
        <v>312</v>
      </c>
      <c r="C341" s="125">
        <f t="shared" si="68"/>
        <v>49.018</v>
      </c>
      <c r="D341" s="126"/>
      <c r="E341" s="346"/>
      <c r="F341" s="126">
        <v>49.018</v>
      </c>
      <c r="G341" s="127"/>
      <c r="H341" s="122">
        <f t="shared" si="73"/>
        <v>44.939</v>
      </c>
      <c r="I341" s="106"/>
      <c r="J341" s="152"/>
      <c r="K341" s="106">
        <v>44.939</v>
      </c>
      <c r="L341" s="152"/>
      <c r="M341" s="454">
        <f t="shared" si="70"/>
        <v>0.9167856705699947</v>
      </c>
      <c r="N341" s="98">
        <f t="shared" si="74"/>
        <v>44.939</v>
      </c>
      <c r="O341" s="106"/>
      <c r="P341" s="152"/>
      <c r="Q341" s="106">
        <v>44.939</v>
      </c>
      <c r="R341" s="284"/>
      <c r="S341" s="454">
        <f t="shared" si="72"/>
        <v>0.9167856705699947</v>
      </c>
    </row>
    <row r="342" spans="1:20" ht="27.75" customHeight="1">
      <c r="A342" s="7" t="s">
        <v>45</v>
      </c>
      <c r="B342" s="437" t="s">
        <v>313</v>
      </c>
      <c r="C342" s="125">
        <f t="shared" si="68"/>
        <v>19.567</v>
      </c>
      <c r="D342" s="126"/>
      <c r="E342" s="346"/>
      <c r="F342" s="126">
        <v>19.567</v>
      </c>
      <c r="G342" s="610"/>
      <c r="H342" s="225">
        <f t="shared" si="73"/>
        <v>0</v>
      </c>
      <c r="I342" s="126"/>
      <c r="J342" s="346"/>
      <c r="K342" s="126">
        <v>0</v>
      </c>
      <c r="L342" s="346"/>
      <c r="M342" s="617">
        <f t="shared" si="70"/>
        <v>0</v>
      </c>
      <c r="N342" s="125">
        <f t="shared" si="74"/>
        <v>0</v>
      </c>
      <c r="O342" s="126"/>
      <c r="P342" s="346"/>
      <c r="Q342" s="126">
        <v>0</v>
      </c>
      <c r="R342" s="548"/>
      <c r="S342" s="549">
        <f t="shared" si="72"/>
        <v>0</v>
      </c>
      <c r="T342" s="566"/>
    </row>
    <row r="343" spans="1:20" ht="27" customHeight="1">
      <c r="A343" s="7" t="s">
        <v>28</v>
      </c>
      <c r="B343" s="437" t="s">
        <v>314</v>
      </c>
      <c r="C343" s="125">
        <f t="shared" si="68"/>
        <v>22.164</v>
      </c>
      <c r="D343" s="126"/>
      <c r="E343" s="346"/>
      <c r="F343" s="126">
        <v>22.164</v>
      </c>
      <c r="G343" s="610"/>
      <c r="H343" s="225">
        <f t="shared" si="73"/>
        <v>0</v>
      </c>
      <c r="I343" s="126"/>
      <c r="J343" s="346"/>
      <c r="K343" s="126">
        <v>0</v>
      </c>
      <c r="L343" s="346"/>
      <c r="M343" s="617">
        <f t="shared" si="70"/>
        <v>0</v>
      </c>
      <c r="N343" s="125">
        <f t="shared" si="74"/>
        <v>0</v>
      </c>
      <c r="O343" s="126"/>
      <c r="P343" s="346"/>
      <c r="Q343" s="126">
        <v>0</v>
      </c>
      <c r="R343" s="548"/>
      <c r="S343" s="549">
        <f t="shared" si="72"/>
        <v>0</v>
      </c>
      <c r="T343" s="566"/>
    </row>
    <row r="344" spans="1:20" ht="30" customHeight="1">
      <c r="A344" s="7" t="s">
        <v>52</v>
      </c>
      <c r="B344" s="437" t="s">
        <v>315</v>
      </c>
      <c r="C344" s="125">
        <f t="shared" si="68"/>
        <v>5.211</v>
      </c>
      <c r="D344" s="126"/>
      <c r="E344" s="346"/>
      <c r="F344" s="126">
        <v>5.211</v>
      </c>
      <c r="G344" s="610"/>
      <c r="H344" s="225">
        <f t="shared" si="73"/>
        <v>0</v>
      </c>
      <c r="I344" s="126"/>
      <c r="J344" s="346"/>
      <c r="K344" s="126">
        <v>0</v>
      </c>
      <c r="L344" s="346"/>
      <c r="M344" s="617">
        <f t="shared" si="70"/>
        <v>0</v>
      </c>
      <c r="N344" s="125">
        <f t="shared" si="74"/>
        <v>0</v>
      </c>
      <c r="O344" s="126"/>
      <c r="P344" s="346"/>
      <c r="Q344" s="126">
        <v>0</v>
      </c>
      <c r="R344" s="548"/>
      <c r="S344" s="549">
        <f t="shared" si="72"/>
        <v>0</v>
      </c>
      <c r="T344" s="566"/>
    </row>
    <row r="345" spans="1:19" ht="36.75" customHeight="1">
      <c r="A345" s="7" t="s">
        <v>44</v>
      </c>
      <c r="B345" s="437" t="s">
        <v>316</v>
      </c>
      <c r="C345" s="125">
        <f t="shared" si="68"/>
        <v>35.465</v>
      </c>
      <c r="D345" s="126"/>
      <c r="E345" s="346"/>
      <c r="F345" s="126">
        <v>35.465</v>
      </c>
      <c r="G345" s="127"/>
      <c r="H345" s="122">
        <f t="shared" si="73"/>
        <v>27.112</v>
      </c>
      <c r="I345" s="106"/>
      <c r="J345" s="152"/>
      <c r="K345" s="106">
        <v>27.112</v>
      </c>
      <c r="L345" s="152"/>
      <c r="M345" s="454">
        <f t="shared" si="70"/>
        <v>0.764472014662343</v>
      </c>
      <c r="N345" s="98">
        <f t="shared" si="74"/>
        <v>27.112</v>
      </c>
      <c r="O345" s="106"/>
      <c r="P345" s="152"/>
      <c r="Q345" s="106">
        <v>27.112</v>
      </c>
      <c r="R345" s="284"/>
      <c r="S345" s="453">
        <f t="shared" si="72"/>
        <v>0.764472014662343</v>
      </c>
    </row>
    <row r="346" spans="1:20" ht="26.25" customHeight="1">
      <c r="A346" s="7" t="s">
        <v>69</v>
      </c>
      <c r="B346" s="162" t="s">
        <v>317</v>
      </c>
      <c r="C346" s="125">
        <f t="shared" si="68"/>
        <v>96.141</v>
      </c>
      <c r="D346" s="126"/>
      <c r="E346" s="346"/>
      <c r="F346" s="126">
        <v>96.141</v>
      </c>
      <c r="G346" s="610"/>
      <c r="H346" s="225">
        <f t="shared" si="73"/>
        <v>0</v>
      </c>
      <c r="I346" s="126"/>
      <c r="J346" s="346"/>
      <c r="K346" s="126">
        <v>0</v>
      </c>
      <c r="L346" s="346"/>
      <c r="M346" s="547">
        <f t="shared" si="70"/>
        <v>0</v>
      </c>
      <c r="N346" s="125">
        <f t="shared" si="74"/>
        <v>0</v>
      </c>
      <c r="O346" s="126"/>
      <c r="P346" s="346"/>
      <c r="Q346" s="126">
        <v>0</v>
      </c>
      <c r="R346" s="548"/>
      <c r="S346" s="549">
        <f t="shared" si="72"/>
        <v>0</v>
      </c>
      <c r="T346" s="566"/>
    </row>
    <row r="347" spans="1:20" ht="39" customHeight="1">
      <c r="A347" s="7" t="s">
        <v>70</v>
      </c>
      <c r="B347" s="437" t="s">
        <v>318</v>
      </c>
      <c r="C347" s="125">
        <f t="shared" si="68"/>
        <v>3.212</v>
      </c>
      <c r="D347" s="126"/>
      <c r="E347" s="346"/>
      <c r="F347" s="126">
        <v>3.212</v>
      </c>
      <c r="G347" s="610"/>
      <c r="H347" s="225">
        <f t="shared" si="73"/>
        <v>0</v>
      </c>
      <c r="I347" s="126"/>
      <c r="J347" s="346"/>
      <c r="K347" s="126">
        <v>0</v>
      </c>
      <c r="L347" s="346"/>
      <c r="M347" s="547">
        <f t="shared" si="70"/>
        <v>0</v>
      </c>
      <c r="N347" s="125">
        <f t="shared" si="74"/>
        <v>0</v>
      </c>
      <c r="O347" s="126"/>
      <c r="P347" s="346"/>
      <c r="Q347" s="126">
        <v>0</v>
      </c>
      <c r="R347" s="548"/>
      <c r="S347" s="549">
        <f t="shared" si="72"/>
        <v>0</v>
      </c>
      <c r="T347" s="566"/>
    </row>
    <row r="348" spans="1:19" ht="26.25" customHeight="1">
      <c r="A348" s="7" t="s">
        <v>71</v>
      </c>
      <c r="B348" s="162" t="s">
        <v>319</v>
      </c>
      <c r="C348" s="125">
        <f t="shared" si="68"/>
        <v>21.417</v>
      </c>
      <c r="D348" s="126"/>
      <c r="E348" s="346"/>
      <c r="F348" s="126">
        <v>21.417</v>
      </c>
      <c r="G348" s="127"/>
      <c r="H348" s="122">
        <f t="shared" si="73"/>
        <v>21.417</v>
      </c>
      <c r="I348" s="106"/>
      <c r="J348" s="152"/>
      <c r="K348" s="126">
        <v>21.417</v>
      </c>
      <c r="L348" s="152"/>
      <c r="M348" s="454">
        <f t="shared" si="70"/>
        <v>1</v>
      </c>
      <c r="N348" s="98">
        <f t="shared" si="74"/>
        <v>21.417</v>
      </c>
      <c r="O348" s="106"/>
      <c r="P348" s="152"/>
      <c r="Q348" s="126">
        <v>21.417</v>
      </c>
      <c r="R348" s="284"/>
      <c r="S348" s="453">
        <f t="shared" si="72"/>
        <v>1</v>
      </c>
    </row>
    <row r="349" spans="1:19" ht="16.5" customHeight="1">
      <c r="A349" s="74" t="s">
        <v>406</v>
      </c>
      <c r="B349" s="410" t="s">
        <v>32</v>
      </c>
      <c r="C349" s="260">
        <f>C350+C351+C352+C353+C354+C355+C356+C357+C358+C359+C360+C361+C362+C363</f>
        <v>2368.383</v>
      </c>
      <c r="D349" s="115"/>
      <c r="E349" s="199"/>
      <c r="F349" s="174">
        <f>F350+F351+F352+F353+F354+F355+F356+F357+F358+F359+F360+F361+F362+F363</f>
        <v>2368.383</v>
      </c>
      <c r="G349" s="119"/>
      <c r="H349" s="260">
        <f>H350+H351+H352+H353+H354+H355+H356+H357+H358+H359+H360+H361+H362+H363</f>
        <v>1434.183</v>
      </c>
      <c r="I349" s="115"/>
      <c r="J349" s="199"/>
      <c r="K349" s="174">
        <f>K350+K351+K352+K353+K354+K355+K356+K357+K358+K359+K360+K361+K362+K363</f>
        <v>1434.183</v>
      </c>
      <c r="L349" s="199"/>
      <c r="M349" s="330">
        <f>H349/C349</f>
        <v>0.6055536625621786</v>
      </c>
      <c r="N349" s="260">
        <f>N350+N351+N352+N353+N354+N355+N356+N357+N358+N359+N360+N361+N362+N363</f>
        <v>1434.183</v>
      </c>
      <c r="O349" s="115"/>
      <c r="P349" s="199"/>
      <c r="Q349" s="174">
        <f>Q350+Q351+Q352+Q353+Q354+Q355+Q356+Q357+Q358+Q359+Q360+Q361+Q362+Q363</f>
        <v>1434.183</v>
      </c>
      <c r="R349" s="288"/>
      <c r="S349" s="330">
        <f>N349/C349</f>
        <v>0.6055536625621786</v>
      </c>
    </row>
    <row r="350" spans="1:19" ht="49.5" customHeight="1">
      <c r="A350" s="7" t="s">
        <v>49</v>
      </c>
      <c r="B350" s="402" t="s">
        <v>356</v>
      </c>
      <c r="C350" s="98">
        <f aca="true" t="shared" si="75" ref="C350:C363">F350</f>
        <v>71.38</v>
      </c>
      <c r="D350" s="106"/>
      <c r="E350" s="106"/>
      <c r="F350" s="122">
        <v>71.38</v>
      </c>
      <c r="G350" s="49"/>
      <c r="H350" s="98">
        <f aca="true" t="shared" si="76" ref="H350:H357">K350</f>
        <v>71.38</v>
      </c>
      <c r="I350" s="106"/>
      <c r="J350" s="106"/>
      <c r="K350" s="122">
        <v>71.38</v>
      </c>
      <c r="L350" s="149"/>
      <c r="M350" s="454">
        <f aca="true" t="shared" si="77" ref="M350:M357">H350/C350</f>
        <v>1</v>
      </c>
      <c r="N350" s="98">
        <f aca="true" t="shared" si="78" ref="N350:N357">Q350</f>
        <v>71.38</v>
      </c>
      <c r="O350" s="106"/>
      <c r="P350" s="106"/>
      <c r="Q350" s="122">
        <v>71.38</v>
      </c>
      <c r="R350" s="284"/>
      <c r="S350" s="454">
        <f aca="true" t="shared" si="79" ref="S350:S357">N350/C350</f>
        <v>1</v>
      </c>
    </row>
    <row r="351" spans="1:19" ht="53.25" customHeight="1">
      <c r="A351" s="8" t="s">
        <v>29</v>
      </c>
      <c r="B351" s="434" t="s">
        <v>357</v>
      </c>
      <c r="C351" s="120">
        <f t="shared" si="75"/>
        <v>36.86</v>
      </c>
      <c r="D351" s="118"/>
      <c r="E351" s="118"/>
      <c r="F351" s="145">
        <v>36.86</v>
      </c>
      <c r="G351" s="119"/>
      <c r="H351" s="120">
        <f t="shared" si="76"/>
        <v>36.86</v>
      </c>
      <c r="I351" s="118"/>
      <c r="J351" s="118"/>
      <c r="K351" s="145">
        <v>36.86</v>
      </c>
      <c r="L351" s="325"/>
      <c r="M351" s="454">
        <f t="shared" si="77"/>
        <v>1</v>
      </c>
      <c r="N351" s="120">
        <f t="shared" si="78"/>
        <v>36.86</v>
      </c>
      <c r="O351" s="118"/>
      <c r="P351" s="118"/>
      <c r="Q351" s="145">
        <v>36.86</v>
      </c>
      <c r="R351" s="288"/>
      <c r="S351" s="453">
        <f t="shared" si="79"/>
        <v>1</v>
      </c>
    </row>
    <row r="352" spans="1:20" ht="51" customHeight="1">
      <c r="A352" s="8" t="s">
        <v>47</v>
      </c>
      <c r="B352" s="434" t="s">
        <v>358</v>
      </c>
      <c r="C352" s="120">
        <f t="shared" si="75"/>
        <v>78.93</v>
      </c>
      <c r="D352" s="118"/>
      <c r="E352" s="118"/>
      <c r="F352" s="145">
        <v>78.93</v>
      </c>
      <c r="G352" s="119"/>
      <c r="H352" s="120">
        <f t="shared" si="76"/>
        <v>25</v>
      </c>
      <c r="I352" s="118"/>
      <c r="J352" s="118"/>
      <c r="K352" s="145">
        <v>25</v>
      </c>
      <c r="L352" s="325"/>
      <c r="M352" s="618">
        <f t="shared" si="77"/>
        <v>0.3167363486633726</v>
      </c>
      <c r="N352" s="120">
        <f t="shared" si="78"/>
        <v>25</v>
      </c>
      <c r="O352" s="118"/>
      <c r="P352" s="118"/>
      <c r="Q352" s="145">
        <v>25</v>
      </c>
      <c r="R352" s="288"/>
      <c r="S352" s="453">
        <f t="shared" si="79"/>
        <v>0.3167363486633726</v>
      </c>
      <c r="T352" s="566"/>
    </row>
    <row r="353" spans="1:19" ht="48" customHeight="1">
      <c r="A353" s="8" t="s">
        <v>38</v>
      </c>
      <c r="B353" s="434" t="s">
        <v>359</v>
      </c>
      <c r="C353" s="120">
        <f t="shared" si="75"/>
        <v>394.645</v>
      </c>
      <c r="D353" s="118"/>
      <c r="E353" s="118"/>
      <c r="F353" s="145">
        <v>394.645</v>
      </c>
      <c r="G353" s="119"/>
      <c r="H353" s="120">
        <f t="shared" si="76"/>
        <v>394.645</v>
      </c>
      <c r="I353" s="118"/>
      <c r="J353" s="118"/>
      <c r="K353" s="145">
        <v>394.645</v>
      </c>
      <c r="L353" s="325"/>
      <c r="M353" s="454">
        <f t="shared" si="77"/>
        <v>1</v>
      </c>
      <c r="N353" s="120">
        <f t="shared" si="78"/>
        <v>394.645</v>
      </c>
      <c r="O353" s="118"/>
      <c r="P353" s="118"/>
      <c r="Q353" s="145">
        <v>394.645</v>
      </c>
      <c r="R353" s="288"/>
      <c r="S353" s="453">
        <f t="shared" si="79"/>
        <v>1</v>
      </c>
    </row>
    <row r="354" spans="1:19" ht="54.75" customHeight="1">
      <c r="A354" s="8" t="s">
        <v>39</v>
      </c>
      <c r="B354" s="434" t="s">
        <v>360</v>
      </c>
      <c r="C354" s="120">
        <f t="shared" si="75"/>
        <v>396.298</v>
      </c>
      <c r="D354" s="118"/>
      <c r="E354" s="118"/>
      <c r="F354" s="145">
        <v>396.298</v>
      </c>
      <c r="G354" s="119"/>
      <c r="H354" s="120">
        <f t="shared" si="76"/>
        <v>396.298</v>
      </c>
      <c r="I354" s="118"/>
      <c r="J354" s="118"/>
      <c r="K354" s="145">
        <v>396.298</v>
      </c>
      <c r="L354" s="325"/>
      <c r="M354" s="454">
        <f t="shared" si="77"/>
        <v>1</v>
      </c>
      <c r="N354" s="120">
        <f t="shared" si="78"/>
        <v>396.298</v>
      </c>
      <c r="O354" s="118"/>
      <c r="P354" s="118"/>
      <c r="Q354" s="145">
        <v>396.298</v>
      </c>
      <c r="R354" s="288"/>
      <c r="S354" s="453">
        <f t="shared" si="79"/>
        <v>1</v>
      </c>
    </row>
    <row r="355" spans="1:19" ht="51" customHeight="1">
      <c r="A355" s="7" t="s">
        <v>48</v>
      </c>
      <c r="B355" s="162" t="s">
        <v>165</v>
      </c>
      <c r="C355" s="98">
        <f t="shared" si="75"/>
        <v>500</v>
      </c>
      <c r="D355" s="106"/>
      <c r="E355" s="106"/>
      <c r="F355" s="106">
        <v>500</v>
      </c>
      <c r="G355" s="49"/>
      <c r="H355" s="122">
        <f t="shared" si="76"/>
        <v>500</v>
      </c>
      <c r="I355" s="106"/>
      <c r="J355" s="106"/>
      <c r="K355" s="106">
        <v>500</v>
      </c>
      <c r="L355" s="152"/>
      <c r="M355" s="454">
        <f t="shared" si="77"/>
        <v>1</v>
      </c>
      <c r="N355" s="98">
        <f t="shared" si="78"/>
        <v>500</v>
      </c>
      <c r="O355" s="106"/>
      <c r="P355" s="106"/>
      <c r="Q355" s="106">
        <v>500</v>
      </c>
      <c r="R355" s="284"/>
      <c r="S355" s="453">
        <f t="shared" si="79"/>
        <v>1</v>
      </c>
    </row>
    <row r="356" spans="1:19" ht="48" customHeight="1">
      <c r="A356" s="7" t="s">
        <v>161</v>
      </c>
      <c r="B356" s="162" t="s">
        <v>166</v>
      </c>
      <c r="C356" s="98">
        <f t="shared" si="75"/>
        <v>10</v>
      </c>
      <c r="D356" s="106"/>
      <c r="E356" s="106"/>
      <c r="F356" s="106">
        <v>10</v>
      </c>
      <c r="G356" s="49"/>
      <c r="H356" s="122">
        <f t="shared" si="76"/>
        <v>10</v>
      </c>
      <c r="I356" s="106"/>
      <c r="J356" s="106"/>
      <c r="K356" s="106">
        <v>10</v>
      </c>
      <c r="L356" s="152"/>
      <c r="M356" s="454">
        <f t="shared" si="77"/>
        <v>1</v>
      </c>
      <c r="N356" s="98">
        <f t="shared" si="78"/>
        <v>10</v>
      </c>
      <c r="O356" s="106"/>
      <c r="P356" s="106"/>
      <c r="Q356" s="106">
        <v>10</v>
      </c>
      <c r="R356" s="284"/>
      <c r="S356" s="453">
        <f t="shared" si="79"/>
        <v>1</v>
      </c>
    </row>
    <row r="357" spans="1:20" ht="38.25" customHeight="1">
      <c r="A357" s="7" t="s">
        <v>74</v>
      </c>
      <c r="B357" s="162" t="s">
        <v>167</v>
      </c>
      <c r="C357" s="125">
        <f t="shared" si="75"/>
        <v>380.27</v>
      </c>
      <c r="D357" s="126"/>
      <c r="E357" s="126"/>
      <c r="F357" s="126">
        <v>380.27</v>
      </c>
      <c r="G357" s="545"/>
      <c r="H357" s="225">
        <f t="shared" si="76"/>
        <v>0</v>
      </c>
      <c r="I357" s="126"/>
      <c r="J357" s="126"/>
      <c r="K357" s="126">
        <v>0</v>
      </c>
      <c r="L357" s="346"/>
      <c r="M357" s="617">
        <f t="shared" si="77"/>
        <v>0</v>
      </c>
      <c r="N357" s="125">
        <f t="shared" si="78"/>
        <v>0</v>
      </c>
      <c r="O357" s="126"/>
      <c r="P357" s="126"/>
      <c r="Q357" s="126">
        <v>0</v>
      </c>
      <c r="R357" s="548"/>
      <c r="S357" s="549">
        <f t="shared" si="79"/>
        <v>0</v>
      </c>
      <c r="T357" s="566"/>
    </row>
    <row r="358" spans="1:20" ht="51" customHeight="1">
      <c r="A358" s="8" t="s">
        <v>202</v>
      </c>
      <c r="B358" s="162" t="s">
        <v>299</v>
      </c>
      <c r="C358" s="108">
        <f t="shared" si="75"/>
        <v>200</v>
      </c>
      <c r="D358" s="123"/>
      <c r="E358" s="353"/>
      <c r="F358" s="126">
        <v>200</v>
      </c>
      <c r="G358" s="590"/>
      <c r="H358" s="225">
        <f aca="true" t="shared" si="80" ref="H358:H363">K358</f>
        <v>0</v>
      </c>
      <c r="I358" s="126"/>
      <c r="J358" s="126"/>
      <c r="K358" s="126">
        <v>0</v>
      </c>
      <c r="L358" s="346"/>
      <c r="M358" s="617">
        <f aca="true" t="shared" si="81" ref="M358:M363">H358/C358</f>
        <v>0</v>
      </c>
      <c r="N358" s="125">
        <f aca="true" t="shared" si="82" ref="N358:N363">Q358</f>
        <v>0</v>
      </c>
      <c r="O358" s="126"/>
      <c r="P358" s="126"/>
      <c r="Q358" s="126">
        <v>0</v>
      </c>
      <c r="R358" s="548"/>
      <c r="S358" s="549">
        <f aca="true" t="shared" si="83" ref="S358:S363">N358/C358</f>
        <v>0</v>
      </c>
      <c r="T358" s="566"/>
    </row>
    <row r="359" spans="1:20" ht="63" customHeight="1">
      <c r="A359" s="8" t="s">
        <v>46</v>
      </c>
      <c r="B359" s="162" t="s">
        <v>300</v>
      </c>
      <c r="C359" s="108">
        <f t="shared" si="75"/>
        <v>125</v>
      </c>
      <c r="D359" s="123"/>
      <c r="E359" s="353"/>
      <c r="F359" s="126">
        <v>125</v>
      </c>
      <c r="G359" s="590"/>
      <c r="H359" s="252">
        <f t="shared" si="80"/>
        <v>0</v>
      </c>
      <c r="I359" s="123"/>
      <c r="J359" s="353"/>
      <c r="K359" s="126">
        <v>0</v>
      </c>
      <c r="L359" s="353"/>
      <c r="M359" s="617">
        <f t="shared" si="81"/>
        <v>0</v>
      </c>
      <c r="N359" s="108">
        <f t="shared" si="82"/>
        <v>0</v>
      </c>
      <c r="O359" s="123"/>
      <c r="P359" s="353"/>
      <c r="Q359" s="126">
        <v>0</v>
      </c>
      <c r="R359" s="553"/>
      <c r="S359" s="549">
        <f t="shared" si="83"/>
        <v>0</v>
      </c>
      <c r="T359" s="566"/>
    </row>
    <row r="360" spans="1:20" ht="26.25" customHeight="1">
      <c r="A360" s="8" t="s">
        <v>33</v>
      </c>
      <c r="B360" s="162" t="s">
        <v>301</v>
      </c>
      <c r="C360" s="108">
        <f t="shared" si="75"/>
        <v>33</v>
      </c>
      <c r="D360" s="123"/>
      <c r="E360" s="353"/>
      <c r="F360" s="126">
        <v>33</v>
      </c>
      <c r="G360" s="590"/>
      <c r="H360" s="252">
        <f t="shared" si="80"/>
        <v>0</v>
      </c>
      <c r="I360" s="123"/>
      <c r="J360" s="353"/>
      <c r="K360" s="126">
        <v>0</v>
      </c>
      <c r="L360" s="353"/>
      <c r="M360" s="617">
        <f t="shared" si="81"/>
        <v>0</v>
      </c>
      <c r="N360" s="108">
        <f t="shared" si="82"/>
        <v>0</v>
      </c>
      <c r="O360" s="123"/>
      <c r="P360" s="353"/>
      <c r="Q360" s="126">
        <v>0</v>
      </c>
      <c r="R360" s="553"/>
      <c r="S360" s="549">
        <f t="shared" si="83"/>
        <v>0</v>
      </c>
      <c r="T360" s="566"/>
    </row>
    <row r="361" spans="1:20" ht="38.25" customHeight="1">
      <c r="A361" s="8" t="s">
        <v>43</v>
      </c>
      <c r="B361" s="162" t="s">
        <v>302</v>
      </c>
      <c r="C361" s="108">
        <f t="shared" si="75"/>
        <v>9</v>
      </c>
      <c r="D361" s="123"/>
      <c r="E361" s="353"/>
      <c r="F361" s="126">
        <v>9</v>
      </c>
      <c r="G361" s="590"/>
      <c r="H361" s="252">
        <f t="shared" si="80"/>
        <v>0</v>
      </c>
      <c r="I361" s="123"/>
      <c r="J361" s="353"/>
      <c r="K361" s="126">
        <v>0</v>
      </c>
      <c r="L361" s="353"/>
      <c r="M361" s="617">
        <f t="shared" si="81"/>
        <v>0</v>
      </c>
      <c r="N361" s="108">
        <f t="shared" si="82"/>
        <v>0</v>
      </c>
      <c r="O361" s="123"/>
      <c r="P361" s="353"/>
      <c r="Q361" s="126">
        <v>0</v>
      </c>
      <c r="R361" s="553"/>
      <c r="S361" s="549">
        <f t="shared" si="83"/>
        <v>0</v>
      </c>
      <c r="T361" s="566"/>
    </row>
    <row r="362" spans="1:20" ht="38.25" customHeight="1">
      <c r="A362" s="8" t="s">
        <v>37</v>
      </c>
      <c r="B362" s="162" t="s">
        <v>303</v>
      </c>
      <c r="C362" s="108">
        <f t="shared" si="75"/>
        <v>58</v>
      </c>
      <c r="D362" s="123"/>
      <c r="E362" s="353"/>
      <c r="F362" s="126">
        <v>58</v>
      </c>
      <c r="G362" s="590"/>
      <c r="H362" s="252">
        <f t="shared" si="80"/>
        <v>0</v>
      </c>
      <c r="I362" s="123"/>
      <c r="J362" s="353"/>
      <c r="K362" s="126">
        <v>0</v>
      </c>
      <c r="L362" s="353"/>
      <c r="M362" s="617">
        <f t="shared" si="81"/>
        <v>0</v>
      </c>
      <c r="N362" s="108">
        <f t="shared" si="82"/>
        <v>0</v>
      </c>
      <c r="O362" s="123"/>
      <c r="P362" s="353"/>
      <c r="Q362" s="126">
        <v>0</v>
      </c>
      <c r="R362" s="553"/>
      <c r="S362" s="549">
        <f t="shared" si="83"/>
        <v>0</v>
      </c>
      <c r="T362" s="566"/>
    </row>
    <row r="363" spans="1:20" ht="30" customHeight="1">
      <c r="A363" s="8" t="s">
        <v>45</v>
      </c>
      <c r="B363" s="162" t="s">
        <v>304</v>
      </c>
      <c r="C363" s="108">
        <f t="shared" si="75"/>
        <v>75</v>
      </c>
      <c r="D363" s="123"/>
      <c r="E363" s="353"/>
      <c r="F363" s="126">
        <v>75</v>
      </c>
      <c r="G363" s="590"/>
      <c r="H363" s="252">
        <f t="shared" si="80"/>
        <v>0</v>
      </c>
      <c r="I363" s="123"/>
      <c r="J363" s="353"/>
      <c r="K363" s="126">
        <v>0</v>
      </c>
      <c r="L363" s="353"/>
      <c r="M363" s="617">
        <f t="shared" si="81"/>
        <v>0</v>
      </c>
      <c r="N363" s="108">
        <f t="shared" si="82"/>
        <v>0</v>
      </c>
      <c r="O363" s="123"/>
      <c r="P363" s="353"/>
      <c r="Q363" s="126">
        <v>0</v>
      </c>
      <c r="R363" s="553"/>
      <c r="S363" s="549">
        <f t="shared" si="83"/>
        <v>0</v>
      </c>
      <c r="T363" s="566"/>
    </row>
    <row r="364" spans="1:19" ht="30" customHeight="1">
      <c r="A364" s="74" t="s">
        <v>407</v>
      </c>
      <c r="B364" s="508" t="s">
        <v>181</v>
      </c>
      <c r="C364" s="260">
        <f>C365+C366+C367+C368+C369+C370+C371</f>
        <v>3074.445</v>
      </c>
      <c r="D364" s="115"/>
      <c r="E364" s="199"/>
      <c r="F364" s="174">
        <f>F365+F366+F367+F368+F369+F370+F371</f>
        <v>3074.445</v>
      </c>
      <c r="G364" s="116"/>
      <c r="H364" s="260">
        <f>H365+H366+H367+H368+H369+H370+H371</f>
        <v>1343.0659999999998</v>
      </c>
      <c r="I364" s="115"/>
      <c r="J364" s="199"/>
      <c r="K364" s="174">
        <f>K365+K366+K367+K368+K369+K370+K371</f>
        <v>1343.0659999999998</v>
      </c>
      <c r="L364" s="194"/>
      <c r="M364" s="329">
        <f>H364/C364</f>
        <v>0.43684827668083176</v>
      </c>
      <c r="N364" s="260">
        <f>N365+N366+N367+N368+N369+N370+N371</f>
        <v>581.347</v>
      </c>
      <c r="O364" s="115"/>
      <c r="P364" s="199"/>
      <c r="Q364" s="174">
        <f>Q365+Q366+Q367+Q368+Q369+Q370+Q371</f>
        <v>581.347</v>
      </c>
      <c r="R364" s="288"/>
      <c r="S364" s="330">
        <f>N364/C364</f>
        <v>0.18909006340981865</v>
      </c>
    </row>
    <row r="365" spans="1:19" ht="38.25" customHeight="1">
      <c r="A365" s="8" t="s">
        <v>49</v>
      </c>
      <c r="B365" s="162" t="s">
        <v>124</v>
      </c>
      <c r="C365" s="98">
        <f aca="true" t="shared" si="84" ref="C365:C371">F365</f>
        <v>105</v>
      </c>
      <c r="D365" s="118"/>
      <c r="E365" s="118"/>
      <c r="F365" s="118">
        <v>105</v>
      </c>
      <c r="G365" s="119"/>
      <c r="H365" s="122">
        <f aca="true" t="shared" si="85" ref="H365:H371">K365</f>
        <v>105</v>
      </c>
      <c r="I365" s="106"/>
      <c r="J365" s="106"/>
      <c r="K365" s="118">
        <v>105</v>
      </c>
      <c r="L365" s="152"/>
      <c r="M365" s="454">
        <f aca="true" t="shared" si="86" ref="M365:M385">H365/C365</f>
        <v>1</v>
      </c>
      <c r="N365" s="98">
        <f aca="true" t="shared" si="87" ref="N365:N371">Q365</f>
        <v>105</v>
      </c>
      <c r="O365" s="106"/>
      <c r="P365" s="106"/>
      <c r="Q365" s="118">
        <v>105</v>
      </c>
      <c r="R365" s="288"/>
      <c r="S365" s="453">
        <f aca="true" t="shared" si="88" ref="S365:S385">N365/C365</f>
        <v>1</v>
      </c>
    </row>
    <row r="366" spans="1:19" ht="37.5" customHeight="1">
      <c r="A366" s="8" t="s">
        <v>29</v>
      </c>
      <c r="B366" s="162" t="s">
        <v>125</v>
      </c>
      <c r="C366" s="98">
        <f t="shared" si="84"/>
        <v>70</v>
      </c>
      <c r="D366" s="118"/>
      <c r="E366" s="118"/>
      <c r="F366" s="118">
        <v>70</v>
      </c>
      <c r="G366" s="119"/>
      <c r="H366" s="122">
        <f t="shared" si="85"/>
        <v>70</v>
      </c>
      <c r="I366" s="106"/>
      <c r="J366" s="106"/>
      <c r="K366" s="118">
        <v>70</v>
      </c>
      <c r="L366" s="152"/>
      <c r="M366" s="454">
        <f t="shared" si="86"/>
        <v>1</v>
      </c>
      <c r="N366" s="98">
        <f t="shared" si="87"/>
        <v>70</v>
      </c>
      <c r="O366" s="106"/>
      <c r="P366" s="106"/>
      <c r="Q366" s="118">
        <v>70</v>
      </c>
      <c r="R366" s="288"/>
      <c r="S366" s="453">
        <f t="shared" si="88"/>
        <v>1</v>
      </c>
    </row>
    <row r="367" spans="1:19" ht="38.25" customHeight="1">
      <c r="A367" s="8" t="s">
        <v>47</v>
      </c>
      <c r="B367" s="335" t="s">
        <v>126</v>
      </c>
      <c r="C367" s="98">
        <f t="shared" si="84"/>
        <v>93.7</v>
      </c>
      <c r="D367" s="118"/>
      <c r="E367" s="118"/>
      <c r="F367" s="118">
        <v>93.7</v>
      </c>
      <c r="G367" s="119"/>
      <c r="H367" s="122">
        <f t="shared" si="85"/>
        <v>93.7</v>
      </c>
      <c r="I367" s="106"/>
      <c r="J367" s="106"/>
      <c r="K367" s="118">
        <v>93.7</v>
      </c>
      <c r="L367" s="152"/>
      <c r="M367" s="454">
        <f t="shared" si="86"/>
        <v>1</v>
      </c>
      <c r="N367" s="98">
        <f t="shared" si="87"/>
        <v>93.7</v>
      </c>
      <c r="O367" s="106"/>
      <c r="P367" s="106"/>
      <c r="Q367" s="118">
        <v>93.7</v>
      </c>
      <c r="R367" s="288"/>
      <c r="S367" s="453">
        <f t="shared" si="88"/>
        <v>1</v>
      </c>
    </row>
    <row r="368" spans="1:20" ht="38.25" customHeight="1">
      <c r="A368" s="48" t="s">
        <v>38</v>
      </c>
      <c r="B368" s="435" t="s">
        <v>127</v>
      </c>
      <c r="C368" s="252">
        <f t="shared" si="84"/>
        <v>1303.026</v>
      </c>
      <c r="D368" s="123"/>
      <c r="E368" s="353"/>
      <c r="F368" s="123">
        <v>1303.026</v>
      </c>
      <c r="G368" s="590"/>
      <c r="H368" s="225">
        <f t="shared" si="85"/>
        <v>0</v>
      </c>
      <c r="I368" s="126"/>
      <c r="J368" s="126"/>
      <c r="K368" s="126">
        <v>0</v>
      </c>
      <c r="L368" s="346"/>
      <c r="M368" s="617">
        <f t="shared" si="86"/>
        <v>0</v>
      </c>
      <c r="N368" s="125">
        <f t="shared" si="87"/>
        <v>0</v>
      </c>
      <c r="O368" s="126"/>
      <c r="P368" s="126"/>
      <c r="Q368" s="126">
        <v>0</v>
      </c>
      <c r="R368" s="553"/>
      <c r="S368" s="549">
        <f t="shared" si="88"/>
        <v>0</v>
      </c>
      <c r="T368" s="566"/>
    </row>
    <row r="369" spans="1:19" ht="38.25" customHeight="1">
      <c r="A369" s="392" t="s">
        <v>39</v>
      </c>
      <c r="B369" s="435" t="s">
        <v>128</v>
      </c>
      <c r="C369" s="252">
        <f t="shared" si="84"/>
        <v>359.9</v>
      </c>
      <c r="D369" s="123"/>
      <c r="E369" s="353"/>
      <c r="F369" s="123">
        <v>359.9</v>
      </c>
      <c r="G369" s="590"/>
      <c r="H369" s="225">
        <f t="shared" si="85"/>
        <v>359.9</v>
      </c>
      <c r="I369" s="126"/>
      <c r="J369" s="126"/>
      <c r="K369" s="123">
        <v>359.9</v>
      </c>
      <c r="L369" s="346"/>
      <c r="M369" s="547">
        <f t="shared" si="86"/>
        <v>1</v>
      </c>
      <c r="N369" s="125">
        <f t="shared" si="87"/>
        <v>312.647</v>
      </c>
      <c r="O369" s="126"/>
      <c r="P369" s="126"/>
      <c r="Q369" s="126">
        <v>312.647</v>
      </c>
      <c r="R369" s="553"/>
      <c r="S369" s="549">
        <f t="shared" si="88"/>
        <v>0.8687051958877466</v>
      </c>
    </row>
    <row r="370" spans="1:19" ht="38.25" customHeight="1">
      <c r="A370" s="392" t="s">
        <v>48</v>
      </c>
      <c r="B370" s="480" t="s">
        <v>129</v>
      </c>
      <c r="C370" s="252">
        <f t="shared" si="84"/>
        <v>714.466</v>
      </c>
      <c r="D370" s="123"/>
      <c r="E370" s="353"/>
      <c r="F370" s="123">
        <v>714.466</v>
      </c>
      <c r="G370" s="590"/>
      <c r="H370" s="225">
        <f t="shared" si="85"/>
        <v>714.466</v>
      </c>
      <c r="I370" s="126"/>
      <c r="J370" s="126"/>
      <c r="K370" s="123">
        <v>714.466</v>
      </c>
      <c r="L370" s="346"/>
      <c r="M370" s="547">
        <f t="shared" si="86"/>
        <v>1</v>
      </c>
      <c r="N370" s="125">
        <f t="shared" si="87"/>
        <v>0</v>
      </c>
      <c r="O370" s="126"/>
      <c r="P370" s="126"/>
      <c r="Q370" s="126">
        <v>0</v>
      </c>
      <c r="R370" s="553"/>
      <c r="S370" s="549">
        <f t="shared" si="88"/>
        <v>0</v>
      </c>
    </row>
    <row r="371" spans="1:20" ht="38.25" customHeight="1">
      <c r="A371" s="392" t="s">
        <v>161</v>
      </c>
      <c r="B371" s="434" t="s">
        <v>238</v>
      </c>
      <c r="C371" s="252">
        <f t="shared" si="84"/>
        <v>428.353</v>
      </c>
      <c r="D371" s="123"/>
      <c r="E371" s="353"/>
      <c r="F371" s="123">
        <v>428.353</v>
      </c>
      <c r="G371" s="611"/>
      <c r="H371" s="225">
        <f t="shared" si="85"/>
        <v>0</v>
      </c>
      <c r="I371" s="126"/>
      <c r="J371" s="346"/>
      <c r="K371" s="123">
        <v>0</v>
      </c>
      <c r="L371" s="346"/>
      <c r="M371" s="617">
        <f t="shared" si="86"/>
        <v>0</v>
      </c>
      <c r="N371" s="125">
        <f t="shared" si="87"/>
        <v>0</v>
      </c>
      <c r="O371" s="126"/>
      <c r="P371" s="346"/>
      <c r="Q371" s="126">
        <v>0</v>
      </c>
      <c r="R371" s="553"/>
      <c r="S371" s="549">
        <f t="shared" si="88"/>
        <v>0</v>
      </c>
      <c r="T371" s="564"/>
    </row>
    <row r="372" spans="1:19" ht="19.5" customHeight="1">
      <c r="A372" s="393" t="s">
        <v>131</v>
      </c>
      <c r="B372" s="410" t="s">
        <v>132</v>
      </c>
      <c r="C372" s="229">
        <f>C373</f>
        <v>400</v>
      </c>
      <c r="D372" s="394"/>
      <c r="E372" s="395"/>
      <c r="F372" s="394">
        <f>F373</f>
        <v>400</v>
      </c>
      <c r="G372" s="610"/>
      <c r="H372" s="229">
        <f>H373</f>
        <v>400</v>
      </c>
      <c r="I372" s="394"/>
      <c r="J372" s="395"/>
      <c r="K372" s="394">
        <f>K373</f>
        <v>400</v>
      </c>
      <c r="L372" s="346"/>
      <c r="M372" s="591">
        <f t="shared" si="86"/>
        <v>1</v>
      </c>
      <c r="N372" s="229">
        <f>N373</f>
        <v>400</v>
      </c>
      <c r="O372" s="394"/>
      <c r="P372" s="395"/>
      <c r="Q372" s="394">
        <f>Q373</f>
        <v>400</v>
      </c>
      <c r="R372" s="548"/>
      <c r="S372" s="609">
        <f>N372/C372</f>
        <v>1</v>
      </c>
    </row>
    <row r="373" spans="1:19" ht="62.25" customHeight="1">
      <c r="A373" s="7" t="s">
        <v>75</v>
      </c>
      <c r="B373" s="162" t="s">
        <v>130</v>
      </c>
      <c r="C373" s="125">
        <f>F373</f>
        <v>400</v>
      </c>
      <c r="D373" s="126"/>
      <c r="E373" s="346"/>
      <c r="F373" s="126">
        <v>400</v>
      </c>
      <c r="G373" s="610"/>
      <c r="H373" s="225">
        <v>400</v>
      </c>
      <c r="I373" s="126"/>
      <c r="J373" s="346"/>
      <c r="K373" s="126">
        <v>400</v>
      </c>
      <c r="L373" s="346"/>
      <c r="M373" s="547">
        <f t="shared" si="86"/>
        <v>1</v>
      </c>
      <c r="N373" s="125">
        <v>400</v>
      </c>
      <c r="O373" s="126"/>
      <c r="P373" s="346"/>
      <c r="Q373" s="126">
        <v>400</v>
      </c>
      <c r="R373" s="548"/>
      <c r="S373" s="547">
        <f t="shared" si="88"/>
        <v>1</v>
      </c>
    </row>
    <row r="374" spans="1:19" ht="27.75" customHeight="1">
      <c r="A374" s="71" t="s">
        <v>222</v>
      </c>
      <c r="B374" s="508" t="s">
        <v>225</v>
      </c>
      <c r="C374" s="229">
        <f>C375</f>
        <v>251.37</v>
      </c>
      <c r="D374" s="394"/>
      <c r="E374" s="395"/>
      <c r="F374" s="394">
        <f>F375</f>
        <v>251.37</v>
      </c>
      <c r="G374" s="127"/>
      <c r="H374" s="229">
        <f>H375</f>
        <v>0</v>
      </c>
      <c r="I374" s="394"/>
      <c r="J374" s="395"/>
      <c r="K374" s="394">
        <f>K375</f>
        <v>0</v>
      </c>
      <c r="L374" s="152"/>
      <c r="M374" s="329">
        <f>M375</f>
        <v>0</v>
      </c>
      <c r="N374" s="229">
        <f>N375</f>
        <v>0</v>
      </c>
      <c r="O374" s="394"/>
      <c r="P374" s="395"/>
      <c r="Q374" s="394">
        <f>Q375</f>
        <v>0</v>
      </c>
      <c r="R374" s="284"/>
      <c r="S374" s="524">
        <f>S375</f>
        <v>0</v>
      </c>
    </row>
    <row r="375" spans="1:19" ht="29.25" customHeight="1" thickBot="1">
      <c r="A375" s="9" t="s">
        <v>49</v>
      </c>
      <c r="B375" s="438" t="s">
        <v>226</v>
      </c>
      <c r="C375" s="210">
        <f>F375</f>
        <v>251.37</v>
      </c>
      <c r="D375" s="358"/>
      <c r="E375" s="359"/>
      <c r="F375" s="358">
        <v>251.37</v>
      </c>
      <c r="G375" s="360"/>
      <c r="H375" s="122">
        <f>K375</f>
        <v>0</v>
      </c>
      <c r="I375" s="106"/>
      <c r="J375" s="152"/>
      <c r="K375" s="106">
        <v>0</v>
      </c>
      <c r="L375" s="152"/>
      <c r="M375" s="454">
        <f>H375/C375</f>
        <v>0</v>
      </c>
      <c r="N375" s="122">
        <f>Q375</f>
        <v>0</v>
      </c>
      <c r="O375" s="106"/>
      <c r="P375" s="152"/>
      <c r="Q375" s="106">
        <v>0</v>
      </c>
      <c r="R375" s="152"/>
      <c r="S375" s="454">
        <f t="shared" si="88"/>
        <v>0</v>
      </c>
    </row>
    <row r="376" spans="1:19" ht="81" customHeight="1" thickBot="1">
      <c r="A376" s="24" t="s">
        <v>388</v>
      </c>
      <c r="B376" s="536" t="s">
        <v>286</v>
      </c>
      <c r="C376" s="209">
        <f>C377+C378</f>
        <v>60</v>
      </c>
      <c r="D376" s="109"/>
      <c r="E376" s="208"/>
      <c r="F376" s="206">
        <f>F377+F378</f>
        <v>60</v>
      </c>
      <c r="G376" s="201"/>
      <c r="H376" s="209">
        <f>H377+H378</f>
        <v>25.96</v>
      </c>
      <c r="I376" s="109"/>
      <c r="J376" s="208"/>
      <c r="K376" s="206">
        <f>K377+K378</f>
        <v>25.96</v>
      </c>
      <c r="L376" s="107"/>
      <c r="M376" s="323">
        <f>H376/C376</f>
        <v>0.4326666666666667</v>
      </c>
      <c r="N376" s="209">
        <f>N377+N378</f>
        <v>25.96</v>
      </c>
      <c r="O376" s="109"/>
      <c r="P376" s="208"/>
      <c r="Q376" s="206">
        <f>Q377+Q378</f>
        <v>25.96</v>
      </c>
      <c r="R376" s="286"/>
      <c r="S376" s="323">
        <f>N376/C376</f>
        <v>0.4326666666666667</v>
      </c>
    </row>
    <row r="377" spans="1:20" ht="63" customHeight="1">
      <c r="A377" s="352" t="s">
        <v>49</v>
      </c>
      <c r="B377" s="110" t="s">
        <v>367</v>
      </c>
      <c r="C377" s="108">
        <f>F377</f>
        <v>50</v>
      </c>
      <c r="D377" s="123"/>
      <c r="E377" s="353"/>
      <c r="F377" s="123">
        <v>50</v>
      </c>
      <c r="G377" s="124"/>
      <c r="H377" s="249">
        <f>K377</f>
        <v>25.96</v>
      </c>
      <c r="I377" s="250"/>
      <c r="J377" s="456"/>
      <c r="K377" s="250">
        <v>25.96</v>
      </c>
      <c r="L377" s="177"/>
      <c r="M377" s="454">
        <f t="shared" si="86"/>
        <v>0.5192</v>
      </c>
      <c r="N377" s="249">
        <f>Q377</f>
        <v>25.96</v>
      </c>
      <c r="O377" s="250"/>
      <c r="P377" s="456"/>
      <c r="Q377" s="250">
        <v>25.96</v>
      </c>
      <c r="R377" s="287"/>
      <c r="S377" s="453">
        <f t="shared" si="88"/>
        <v>0.5192</v>
      </c>
      <c r="T377" s="615"/>
    </row>
    <row r="378" spans="1:20" ht="39" customHeight="1">
      <c r="A378" s="612" t="s">
        <v>29</v>
      </c>
      <c r="B378" s="335" t="s">
        <v>368</v>
      </c>
      <c r="C378" s="125">
        <f>F378</f>
        <v>10</v>
      </c>
      <c r="D378" s="126"/>
      <c r="E378" s="346"/>
      <c r="F378" s="126">
        <v>10</v>
      </c>
      <c r="G378" s="610"/>
      <c r="H378" s="125">
        <f>K378</f>
        <v>0</v>
      </c>
      <c r="I378" s="613"/>
      <c r="J378" s="341"/>
      <c r="K378" s="126">
        <v>0</v>
      </c>
      <c r="L378" s="341"/>
      <c r="M378" s="547">
        <f t="shared" si="86"/>
        <v>0</v>
      </c>
      <c r="N378" s="125">
        <f>Q378</f>
        <v>0</v>
      </c>
      <c r="O378" s="613"/>
      <c r="P378" s="341"/>
      <c r="Q378" s="126">
        <v>0</v>
      </c>
      <c r="R378" s="548"/>
      <c r="S378" s="547">
        <f t="shared" si="88"/>
        <v>0</v>
      </c>
      <c r="T378" s="615"/>
    </row>
    <row r="379" spans="1:19" ht="81.75" customHeight="1" thickBot="1">
      <c r="A379" s="47" t="s">
        <v>389</v>
      </c>
      <c r="B379" s="542" t="s">
        <v>280</v>
      </c>
      <c r="C379" s="253">
        <f>C380+C382</f>
        <v>1065</v>
      </c>
      <c r="D379" s="254"/>
      <c r="E379" s="255"/>
      <c r="F379" s="256">
        <f>F380+F382</f>
        <v>1065</v>
      </c>
      <c r="G379" s="258"/>
      <c r="H379" s="253">
        <f>H380+H382</f>
        <v>1045</v>
      </c>
      <c r="I379" s="254"/>
      <c r="J379" s="255"/>
      <c r="K379" s="256">
        <f>K380+K382</f>
        <v>1045</v>
      </c>
      <c r="L379" s="204"/>
      <c r="M379" s="327">
        <f>H379/C379</f>
        <v>0.9812206572769953</v>
      </c>
      <c r="N379" s="253">
        <f>N380+N382</f>
        <v>1045</v>
      </c>
      <c r="O379" s="254"/>
      <c r="P379" s="255"/>
      <c r="Q379" s="256">
        <f>Q380+Q382</f>
        <v>1045</v>
      </c>
      <c r="R379" s="295"/>
      <c r="S379" s="327">
        <f>N379/C379</f>
        <v>0.9812206572769953</v>
      </c>
    </row>
    <row r="380" spans="1:19" ht="27.75" customHeight="1">
      <c r="A380" s="366" t="s">
        <v>287</v>
      </c>
      <c r="B380" s="516" t="s">
        <v>20</v>
      </c>
      <c r="C380" s="372">
        <f>C381</f>
        <v>1000</v>
      </c>
      <c r="D380" s="373"/>
      <c r="E380" s="373"/>
      <c r="F380" s="374">
        <f>F381</f>
        <v>1000</v>
      </c>
      <c r="G380" s="338"/>
      <c r="H380" s="372">
        <f>H381</f>
        <v>1000</v>
      </c>
      <c r="I380" s="373"/>
      <c r="J380" s="373"/>
      <c r="K380" s="374">
        <f>K381</f>
        <v>1000</v>
      </c>
      <c r="L380" s="339"/>
      <c r="M380" s="455">
        <f t="shared" si="86"/>
        <v>1</v>
      </c>
      <c r="N380" s="372">
        <f>N381</f>
        <v>1000</v>
      </c>
      <c r="O380" s="373"/>
      <c r="P380" s="373"/>
      <c r="Q380" s="374">
        <f>Q381</f>
        <v>1000</v>
      </c>
      <c r="R380" s="340"/>
      <c r="S380" s="324">
        <f t="shared" si="88"/>
        <v>1</v>
      </c>
    </row>
    <row r="381" spans="1:19" ht="109.5" customHeight="1">
      <c r="A381" s="344" t="s">
        <v>49</v>
      </c>
      <c r="B381" s="335" t="s">
        <v>363</v>
      </c>
      <c r="C381" s="362">
        <f>F381</f>
        <v>1000</v>
      </c>
      <c r="D381" s="353"/>
      <c r="E381" s="353"/>
      <c r="F381" s="123">
        <v>1000</v>
      </c>
      <c r="G381" s="124"/>
      <c r="H381" s="362">
        <f>K381</f>
        <v>1000</v>
      </c>
      <c r="I381" s="353"/>
      <c r="J381" s="353"/>
      <c r="K381" s="123">
        <v>1000</v>
      </c>
      <c r="L381" s="364"/>
      <c r="M381" s="454">
        <f t="shared" si="86"/>
        <v>1</v>
      </c>
      <c r="N381" s="362">
        <f>Q381</f>
        <v>1000</v>
      </c>
      <c r="O381" s="363"/>
      <c r="P381" s="363"/>
      <c r="Q381" s="123">
        <v>1000</v>
      </c>
      <c r="R381" s="365"/>
      <c r="S381" s="453">
        <f t="shared" si="88"/>
        <v>1</v>
      </c>
    </row>
    <row r="382" spans="1:19" ht="15" customHeight="1">
      <c r="A382" s="75" t="s">
        <v>287</v>
      </c>
      <c r="B382" s="543" t="s">
        <v>32</v>
      </c>
      <c r="C382" s="367">
        <f>C383+C384+C385</f>
        <v>65</v>
      </c>
      <c r="D382" s="368"/>
      <c r="E382" s="368"/>
      <c r="F382" s="369">
        <f>F383+F384+F385</f>
        <v>65</v>
      </c>
      <c r="G382" s="370"/>
      <c r="H382" s="367">
        <f>H383+H384+H385</f>
        <v>45</v>
      </c>
      <c r="I382" s="368"/>
      <c r="J382" s="368"/>
      <c r="K382" s="369">
        <f>K383+K384+K385</f>
        <v>45</v>
      </c>
      <c r="L382" s="371"/>
      <c r="M382" s="455">
        <f t="shared" si="86"/>
        <v>0.6923076923076923</v>
      </c>
      <c r="N382" s="367">
        <f>N383+N384+N385</f>
        <v>45</v>
      </c>
      <c r="O382" s="368"/>
      <c r="P382" s="368"/>
      <c r="Q382" s="369">
        <f>Q383+Q384+Q385</f>
        <v>45</v>
      </c>
      <c r="R382" s="365"/>
      <c r="S382" s="324">
        <f t="shared" si="88"/>
        <v>0.6923076923076923</v>
      </c>
    </row>
    <row r="383" spans="1:20" ht="29.25" customHeight="1">
      <c r="A383" s="344" t="s">
        <v>49</v>
      </c>
      <c r="B383" s="257" t="s">
        <v>364</v>
      </c>
      <c r="C383" s="345">
        <f>F383</f>
        <v>15</v>
      </c>
      <c r="D383" s="346"/>
      <c r="E383" s="346"/>
      <c r="F383" s="126">
        <v>15</v>
      </c>
      <c r="G383" s="127"/>
      <c r="H383" s="345">
        <f>K383</f>
        <v>15</v>
      </c>
      <c r="I383" s="341"/>
      <c r="J383" s="341"/>
      <c r="K383" s="126">
        <v>15</v>
      </c>
      <c r="L383" s="342"/>
      <c r="M383" s="454">
        <f t="shared" si="86"/>
        <v>1</v>
      </c>
      <c r="N383" s="345">
        <f>Q383</f>
        <v>15</v>
      </c>
      <c r="O383" s="341"/>
      <c r="P383" s="341"/>
      <c r="Q383" s="126">
        <v>15</v>
      </c>
      <c r="R383" s="343"/>
      <c r="S383" s="453">
        <f t="shared" si="88"/>
        <v>1</v>
      </c>
      <c r="T383" s="615"/>
    </row>
    <row r="384" spans="1:20" ht="36.75" customHeight="1">
      <c r="A384" s="344" t="s">
        <v>29</v>
      </c>
      <c r="B384" s="257" t="s">
        <v>365</v>
      </c>
      <c r="C384" s="345">
        <f>F384</f>
        <v>20</v>
      </c>
      <c r="D384" s="346"/>
      <c r="E384" s="346"/>
      <c r="F384" s="126">
        <v>20</v>
      </c>
      <c r="G384" s="127"/>
      <c r="H384" s="345">
        <f>K384</f>
        <v>0</v>
      </c>
      <c r="I384" s="341"/>
      <c r="J384" s="341"/>
      <c r="K384" s="126">
        <v>0</v>
      </c>
      <c r="L384" s="342"/>
      <c r="M384" s="454">
        <f t="shared" si="86"/>
        <v>0</v>
      </c>
      <c r="N384" s="345">
        <f>Q384</f>
        <v>0</v>
      </c>
      <c r="O384" s="341"/>
      <c r="P384" s="341"/>
      <c r="Q384" s="126">
        <v>0</v>
      </c>
      <c r="R384" s="343"/>
      <c r="S384" s="453">
        <f t="shared" si="88"/>
        <v>0</v>
      </c>
      <c r="T384" s="615"/>
    </row>
    <row r="385" spans="1:20" ht="26.25" customHeight="1" thickBot="1">
      <c r="A385" s="347" t="s">
        <v>47</v>
      </c>
      <c r="B385" s="348" t="s">
        <v>366</v>
      </c>
      <c r="C385" s="349">
        <f>F385</f>
        <v>30</v>
      </c>
      <c r="D385" s="350"/>
      <c r="E385" s="350"/>
      <c r="F385" s="351">
        <v>30</v>
      </c>
      <c r="G385" s="258"/>
      <c r="H385" s="349">
        <f>K385</f>
        <v>30</v>
      </c>
      <c r="I385" s="255"/>
      <c r="J385" s="255"/>
      <c r="K385" s="351">
        <v>30</v>
      </c>
      <c r="L385" s="336"/>
      <c r="M385" s="454">
        <f t="shared" si="86"/>
        <v>1</v>
      </c>
      <c r="N385" s="349">
        <f>Q385</f>
        <v>30</v>
      </c>
      <c r="O385" s="255"/>
      <c r="P385" s="255"/>
      <c r="Q385" s="351">
        <v>30</v>
      </c>
      <c r="R385" s="337"/>
      <c r="S385" s="453">
        <f t="shared" si="88"/>
        <v>1</v>
      </c>
      <c r="T385" s="615"/>
    </row>
    <row r="386" spans="1:19" ht="20.25" customHeight="1" thickBot="1">
      <c r="A386" s="747"/>
      <c r="B386" s="85" t="s">
        <v>53</v>
      </c>
      <c r="C386" s="207">
        <f>C6+C50+C53+C62+C77+C86+C94+C100+C116+C125+C130+C133+C172+C181+C190+C193+C232+C246+C258+C265+C271+C274+C283+C286+C290+C300+C305+C310+C315+C327+C376+C379</f>
        <v>541596.14728</v>
      </c>
      <c r="D386" s="208">
        <f>D6+D50+D53+D62+D77+D86+D94+D100+D116+D125+D130+D133+D172+D181+D190+D193+D232+D246+D258+D265+D271+D274+D283+D286+D290+D300+D305+D310+D315+D327+D376+D379</f>
        <v>9963.865</v>
      </c>
      <c r="E386" s="208">
        <f>E6+E50+E53+E62+E77+E86+E94+E100+E116+E125+E130+E133+E172+E181+E190+E193+E232+E246+E258+E265+E271+E274+E283+E286+E290+E300+E305+E310+E315+E327+E376+E379</f>
        <v>77766.393</v>
      </c>
      <c r="F386" s="109">
        <f>F6+F50+F53+F62+F77+F86+F94+F100+F116+F125+F130+F133+F172+F181+F190+F193+F232+F246+F258+F265+F271+F274+F283+F286+F290+F300+F305+F310+F315+F327+F376+F379</f>
        <v>453865.88928</v>
      </c>
      <c r="G386" s="86"/>
      <c r="H386" s="207">
        <f>H6+H50+H53+H62+H77+H86+H94+H100+H116+H125+H130+H133+H172+H181+H190+H193+H232+H246+H258+H265+H271+H274+H283+H286+H290+H300+H305+H310+H315+H327+H376+H379</f>
        <v>278574.43045000016</v>
      </c>
      <c r="I386" s="208">
        <f>I6+I50+I53+I62+I77+I86+I94+I100+I116+I125+I130+I133+I172+I181+I190+I193+I232+I246+I258+I265+I271+I274+I283+I286+I290+I300+I305+I310+I315+I327+I376+I379</f>
        <v>1323.632</v>
      </c>
      <c r="J386" s="208">
        <f>J6+J50+J53+J62+J77+J86+J94+J100+J116+J125+J130+J133+J172+J181+J190+J193+J232+J246+J258+J265+J271+J274+J283+J286+J290+J300+J305+J310+J315+J327+J376+J379</f>
        <v>41853.815429999995</v>
      </c>
      <c r="K386" s="109">
        <f>K6+K50+K53+K62+K77+K86+K94+K100+K116+K125+K130+K133+K172+K181+K190+K193+K232+K246+K258+K265+K271+K274+K283+K286+K290+K300+K305+K310+K315+K327+K376+K379</f>
        <v>235396.98302</v>
      </c>
      <c r="L386" s="263"/>
      <c r="M386" s="323">
        <f>H386/C386</f>
        <v>0.5143582203253374</v>
      </c>
      <c r="N386" s="207">
        <f>N6+N50+N53+N62+N77+N86+N94+N100+N116+N125+N130+N133+N172+N181+N190+N193+N232+N246+N258+N265+N271+N274+N283+N286+N290+N300+N305+N310+N315+N327+N376+N379</f>
        <v>236821.75900000002</v>
      </c>
      <c r="O386" s="208">
        <f>O6+O50+O53+O62+O77+O86+O94+O100+O116+O125+O130+O133+O172+O181+O190+O193+O232+O246+O258+O265+O271+O274+O283+O286+O290+O300+O305+O310+O315+O327+O376+O379</f>
        <v>1323.632</v>
      </c>
      <c r="P386" s="208">
        <f>P6+P50+P53+P62+P77+P86+P94+P100+P116+P125+P130+P133+P172+P181+P190+P193+P232+P246+P258+P265+P271+P274+P283+P286+P290+P300+P305+P310+P315+P327+P376+P379</f>
        <v>9873.58</v>
      </c>
      <c r="Q386" s="109">
        <f>Q6+Q50+Q53+Q62+Q77+Q86+Q94+Q100+Q116+Q125+Q130+Q133+Q172+Q181+Q190+Q193+Q232+Q246+Q258+Q265+Q271+Q274+Q283+Q286+Q290+Q300+Q305+Q310+Q315+Q327+Q376+Q379</f>
        <v>225624.54700000002</v>
      </c>
      <c r="R386" s="263"/>
      <c r="S386" s="323">
        <f>N386/C386</f>
        <v>0.4372663287753512</v>
      </c>
    </row>
    <row r="387" spans="1:19" ht="30.75" customHeight="1" thickBot="1">
      <c r="A387" s="748"/>
      <c r="B387" s="216" t="s">
        <v>390</v>
      </c>
      <c r="C387" s="217">
        <f>C266</f>
        <v>6810.6939999999995</v>
      </c>
      <c r="D387" s="218"/>
      <c r="E387" s="219">
        <f>E266</f>
        <v>6810.6939999999995</v>
      </c>
      <c r="F387" s="214"/>
      <c r="G387" s="215"/>
      <c r="H387" s="217">
        <f>H266</f>
        <v>0</v>
      </c>
      <c r="I387" s="218"/>
      <c r="J387" s="219">
        <f>J266</f>
        <v>0</v>
      </c>
      <c r="K387" s="213"/>
      <c r="L387" s="296"/>
      <c r="M387" s="215"/>
      <c r="N387" s="217">
        <f>N266</f>
        <v>0</v>
      </c>
      <c r="O387" s="218"/>
      <c r="P387" s="219">
        <f>P266</f>
        <v>0</v>
      </c>
      <c r="Q387" s="213"/>
      <c r="R387" s="296"/>
      <c r="S387" s="311"/>
    </row>
    <row r="388" spans="1:19" ht="23.25" customHeight="1">
      <c r="A388" s="10"/>
      <c r="B388" s="745"/>
      <c r="C388" s="746"/>
      <c r="D388" s="746"/>
      <c r="E388" s="746"/>
      <c r="F388" s="746"/>
      <c r="G388" s="746"/>
      <c r="H388" s="746"/>
      <c r="I388" s="746"/>
      <c r="J388" s="746"/>
      <c r="K388" s="746"/>
      <c r="L388" s="746"/>
      <c r="M388" s="746"/>
      <c r="N388" s="746"/>
      <c r="O388" s="746"/>
      <c r="P388" s="746"/>
      <c r="Q388" s="746"/>
      <c r="R388" s="746"/>
      <c r="S388" s="262"/>
    </row>
    <row r="389" spans="1:19" ht="42.75" customHeight="1">
      <c r="A389" s="4"/>
      <c r="B389" s="750" t="s">
        <v>95</v>
      </c>
      <c r="C389" s="750"/>
      <c r="D389" s="750"/>
      <c r="E389" s="10"/>
      <c r="F389" s="5"/>
      <c r="G389" s="4"/>
      <c r="H389" s="4"/>
      <c r="I389" s="4"/>
      <c r="J389" s="4"/>
      <c r="K389" s="4"/>
      <c r="L389" s="13"/>
      <c r="M389" s="13"/>
      <c r="N389" s="4"/>
      <c r="O389" s="751" t="s">
        <v>96</v>
      </c>
      <c r="P389" s="751"/>
      <c r="Q389" s="751"/>
      <c r="R389" s="1"/>
      <c r="S389" s="1"/>
    </row>
    <row r="390" spans="1:19" ht="46.5" customHeight="1">
      <c r="A390" s="6"/>
      <c r="B390" s="13" t="s">
        <v>455</v>
      </c>
      <c r="C390" s="517"/>
      <c r="D390" s="4"/>
      <c r="E390" s="5"/>
      <c r="F390" s="11"/>
      <c r="G390" s="11"/>
      <c r="H390" s="517"/>
      <c r="I390" s="11"/>
      <c r="J390" s="4"/>
      <c r="K390" s="11"/>
      <c r="L390" s="11"/>
      <c r="M390" s="11"/>
      <c r="N390" s="518"/>
      <c r="O390" s="11"/>
      <c r="P390" s="2"/>
      <c r="Q390" s="1"/>
      <c r="R390" s="1"/>
      <c r="S390" s="1"/>
    </row>
    <row r="391" spans="1:19" ht="22.5" customHeight="1" hidden="1">
      <c r="A391" s="6"/>
      <c r="B391" s="4"/>
      <c r="C391" s="31"/>
      <c r="D391" s="4"/>
      <c r="E391" s="5"/>
      <c r="F391" s="11"/>
      <c r="G391" s="11"/>
      <c r="H391" s="11"/>
      <c r="I391" s="11"/>
      <c r="J391" s="13"/>
      <c r="K391" s="11"/>
      <c r="L391" s="11"/>
      <c r="M391" s="11"/>
      <c r="N391" s="11"/>
      <c r="O391" s="11"/>
      <c r="P391" s="2"/>
      <c r="Q391" s="1"/>
      <c r="R391" s="1"/>
      <c r="S391" s="1"/>
    </row>
    <row r="392" spans="1:19" ht="34.5" customHeight="1">
      <c r="A392" s="6"/>
      <c r="B392" s="750" t="s">
        <v>0</v>
      </c>
      <c r="C392" s="750"/>
      <c r="D392" s="750"/>
      <c r="E392" s="54"/>
      <c r="F392" s="11"/>
      <c r="G392" s="11"/>
      <c r="H392" s="11"/>
      <c r="I392" s="11"/>
      <c r="J392" s="4"/>
      <c r="K392" s="11"/>
      <c r="L392" s="11"/>
      <c r="M392" s="11"/>
      <c r="N392" s="11"/>
      <c r="O392" s="749" t="s">
        <v>1</v>
      </c>
      <c r="P392" s="749"/>
      <c r="Q392" s="749"/>
      <c r="R392" s="1"/>
      <c r="S392" s="1"/>
    </row>
    <row r="395" spans="5:18" ht="12">
      <c r="E395" s="620"/>
      <c r="F395" s="620"/>
      <c r="G395" s="620"/>
      <c r="I395" s="620"/>
      <c r="J395" s="620"/>
      <c r="K395" s="620"/>
      <c r="L395" s="620"/>
      <c r="M395" s="620"/>
      <c r="N395" s="620"/>
      <c r="O395" s="620"/>
      <c r="P395" s="620"/>
      <c r="Q395" s="620"/>
      <c r="R395" s="620"/>
    </row>
    <row r="396" spans="15:18" ht="12">
      <c r="O396" s="620"/>
      <c r="P396" s="620"/>
      <c r="Q396" s="620"/>
      <c r="R396" s="620"/>
    </row>
    <row r="398" ht="12">
      <c r="H398" s="32"/>
    </row>
    <row r="399" ht="12">
      <c r="H399" s="32"/>
    </row>
    <row r="400" ht="12">
      <c r="H400" s="32"/>
    </row>
    <row r="401" ht="12">
      <c r="H401" s="32"/>
    </row>
    <row r="404" ht="12">
      <c r="H404" s="32"/>
    </row>
  </sheetData>
  <sheetProtection/>
  <mergeCells count="20">
    <mergeCell ref="B388:R388"/>
    <mergeCell ref="A386:A387"/>
    <mergeCell ref="O392:Q392"/>
    <mergeCell ref="B392:D392"/>
    <mergeCell ref="B389:D389"/>
    <mergeCell ref="O389:Q389"/>
    <mergeCell ref="I3:L3"/>
    <mergeCell ref="M3:M4"/>
    <mergeCell ref="O3:R3"/>
    <mergeCell ref="S3:S4"/>
    <mergeCell ref="A1:R1"/>
    <mergeCell ref="A2:A4"/>
    <mergeCell ref="B2:B4"/>
    <mergeCell ref="C2:G2"/>
    <mergeCell ref="N3:N4"/>
    <mergeCell ref="C3:C4"/>
    <mergeCell ref="D3:G3"/>
    <mergeCell ref="H3:H4"/>
    <mergeCell ref="H2:M2"/>
    <mergeCell ref="N2:S2"/>
  </mergeCells>
  <printOptions horizontalCentered="1"/>
  <pageMargins left="0" right="0" top="0.1968503937007874" bottom="0" header="0" footer="0"/>
  <pageSetup horizontalDpi="600" verticalDpi="600" orientation="landscape" paperSize="9" scale="85" r:id="rId1"/>
  <headerFooter alignWithMargins="0">
    <oddFooter>&amp;CСтраница &amp;P</oddFooter>
  </headerFooter>
  <rowBreaks count="5" manualBreakCount="5">
    <brk id="137" max="255" man="1"/>
    <brk id="159" max="255" man="1"/>
    <brk id="314" max="255" man="1"/>
    <brk id="341" max="255" man="1"/>
    <brk id="37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2014-10-31T10:24:22Z</cp:lastPrinted>
  <dcterms:created xsi:type="dcterms:W3CDTF">2008-07-16T10:24:23Z</dcterms:created>
  <dcterms:modified xsi:type="dcterms:W3CDTF">2014-11-07T07:41:12Z</dcterms:modified>
  <cp:category/>
  <cp:version/>
  <cp:contentType/>
  <cp:contentStatus/>
</cp:coreProperties>
</file>