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460" windowHeight="6450" activeTab="3"/>
  </bookViews>
  <sheets>
    <sheet name="ДИП,ПИБС" sheetId="1" r:id="rId1"/>
    <sheet name="Оценка" sheetId="2" r:id="rId2"/>
    <sheet name="Ранжирование" sheetId="3" r:id="rId3"/>
    <sheet name="ДИП,ПИБС (2)" sheetId="4" r:id="rId4"/>
  </sheets>
  <definedNames>
    <definedName name="_xlnm.Print_Titles" localSheetId="0">'ДИП,ПИБС'!$2:$4</definedName>
    <definedName name="_xlnm.Print_Titles" localSheetId="3">'ДИП,ПИБС (2)'!$2:$4</definedName>
    <definedName name="_xlnm.Print_Titles" localSheetId="1">'Оценка'!$2:$3</definedName>
    <definedName name="_xlnm.Print_Titles" localSheetId="2">'Ранжирование'!$2:$3</definedName>
  </definedNames>
  <calcPr fullCalcOnLoad="1"/>
</workbook>
</file>

<file path=xl/sharedStrings.xml><?xml version="1.0" encoding="utf-8"?>
<sst xmlns="http://schemas.openxmlformats.org/spreadsheetml/2006/main" count="927" uniqueCount="333">
  <si>
    <t>Обеспеченность территории Озерского городского округа документами градостроительного зонирования</t>
  </si>
  <si>
    <t xml:space="preserve">Количество населенных пунктов Озерского городского округа,  для которых установлены границы  </t>
  </si>
  <si>
    <t>Внедрение программных модулей программы «Мониторинг» информационной системы обеспечения градостроительной деятельности в Озерском городском округе</t>
  </si>
  <si>
    <t>Предоставление сведений в порядке информационного взаимодействия в орган кадастрового учета о границах территориальных зон на территории Озерского городского округа</t>
  </si>
  <si>
    <t>Актуализация сведений дежурного (опорного) плана застройки и инженерной инфраструктуры населенных пунктов Озерского городского округа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</si>
  <si>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</si>
  <si>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>Охват населенных пунктов округа системой централизованного оповещения</t>
  </si>
  <si>
    <t>Обеспеченность средствами индивидуальной защиты органов местного самоуправления, муниципальных предприятий и учреждений от общего их числа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</si>
  <si>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</si>
  <si>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Обеспеченность образовательных учреждений дополнительного образования детей в сфере культуры Озерского городского округа новыми музыкальными инструментами и сопутствующим оборудованием от заявленной учреждениями потребности</t>
  </si>
  <si>
    <t>«Капитальный ремонт инженерных сетей на территории Озерского городского округа» на 2014-2016 годы (УКСиБ)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</si>
  <si>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</si>
  <si>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(Администрация ОГО, СДМ)</t>
  </si>
  <si>
    <t>Количество участников, посетивших лекции, беседы профилактического характера</t>
  </si>
  <si>
    <t xml:space="preserve">«Доступная среда» на 2014 год и на плановый период до 2016 года </t>
  </si>
  <si>
    <t xml:space="preserve">"Капитальный ремонт учреждений социальной сферы" Озерского городского округа на 2014 - 2016 годы </t>
  </si>
  <si>
    <t>Профилактика экстремизма, минимизация и (или) ликвидация последствий проявлений экстремизма на территории Озерского городского округа (УК)</t>
  </si>
  <si>
    <t>Количество статей, размещенных в средствах массовой информации о мероприятиях, проводимых в рамках противодействия экстремизму. (МКУК «ЦБС»)</t>
  </si>
  <si>
    <t>Количество листовок, памяток по тематике противодействия экстремизму. (МКУК «ЦБС»)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</si>
  <si>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</t>
  </si>
  <si>
    <t>Количество приобретенных плакатов по антитеррору</t>
  </si>
  <si>
    <t>Количество участников конкурсов по антитеррористической проблематике</t>
  </si>
  <si>
    <t xml:space="preserve">Наименование индикативного показателя </t>
  </si>
  <si>
    <t>Оценка достижения плановых индикативных показателей (ДИП)</t>
  </si>
  <si>
    <t>Оценка полноты использования бюджетных средств (ПИБС)</t>
  </si>
  <si>
    <t>Оценка эффективности использования бюджетных средств по мероприятиям (О)</t>
  </si>
  <si>
    <t>№ п/п</t>
  </si>
  <si>
    <t xml:space="preserve">Очень высокая эффективность использования расходов (значительно превышает целевое значение) </t>
  </si>
  <si>
    <t xml:space="preserve">Высокая эффективность использования расходов (превышение целевого значения) </t>
  </si>
  <si>
    <t xml:space="preserve">Низкая эффективность использования расходов (не достигнуто целевое значение) </t>
  </si>
  <si>
    <t>Эффективность использования бюджетных средств</t>
  </si>
  <si>
    <t>11</t>
  </si>
  <si>
    <t>Количество выполненных лабораторных исследований компонентов окружающей среды</t>
  </si>
  <si>
    <t>«Развитие образования в Озерском городском округе» на 2014-2018 годы (УО)</t>
  </si>
  <si>
    <t>Наименование муниципальной программы</t>
  </si>
  <si>
    <t>Доля семей, чьи дети старшего дошкольного возраста (от 5 до 7 лет) имеют возможность получать доступные качественные услуги предшкольного образования, в общей численности семей, имеющих детей старшего дошкольного возраста (в процентах)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</si>
  <si>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 (в процентах)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</si>
  <si>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 (в процентах)</t>
  </si>
  <si>
    <t>Доля образовательных учреждений Озерского городского округа, охваченных процессами переподготовки и повышения квалификации педагогического и управленческого корпуса системы дошкольного и общего образования на базе площадок, созданных для распространения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образовательных учреждений Озерского городского округа (в процентах)</t>
  </si>
  <si>
    <t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 для построения на основе этого индивидуальной образовательной траектории, способствующей социализации личности (в процентах)</t>
  </si>
  <si>
    <t>Доля специалистов педагогического и управленческого корпуса системы дошкольного и общего образования,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специалистов педагогического и управленческого корпуса системы дошкольного и общего образования (в процентах)</t>
  </si>
  <si>
    <t>Доля учителей, прошедших обучение по новым адресным моделям повышения квалификации и имевшим возможность выбора программ обучения, в общей численности учителей (в процентах)</t>
  </si>
  <si>
    <t>Доля детей в возрасте от 5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(в процентах)</t>
  </si>
  <si>
    <t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(в процентах)</t>
  </si>
  <si>
    <t>Доля детей  в возрасте от 3 до 7 лет, которым предоставлена возможность получать услуги дошкольного образования, в общей численности детей указанного возраста, скорректированной на численность детей в возрасте 5-7 лет, обучающихся в школе (в процентах)</t>
  </si>
  <si>
    <t>Доля обучающихся по образовательным программам дошкольного образования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 (в процентах)</t>
  </si>
  <si>
    <t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ограниченными возможностями здоровья, дошкольных образовательных учреждениях, образовательных учреждениях дополнительного образования детей (в процентах)</t>
  </si>
  <si>
    <t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всероссийских мероприятий указанных направленностей среди обучающихся муниципальных образовательных учреждений, реализующих программы начального, основного, среднего (полного) общего и дополнительного образования (в процентах)</t>
  </si>
  <si>
    <t>Доля программ профилактической направленности, рекомендованных к использованию в образовательных учреждениях Челябинской области по итогам областного конкурса образовательных учреждений, разработавших образовательные и просветительские программы по профилактике асоциальных явлений, от общего количества программ, представленных на указанный областной конкурс (в процентах)</t>
  </si>
  <si>
    <t>Доля обучающихся 9-11 классов общеобразовательных учреждений, принявших участие в региональных этапах олимпиад школьников по общеобразовательным предметам, в общей численности обучающихся 9-11 классов общеобразовательных учреждений (в процентах)</t>
  </si>
  <si>
    <t>Доля образовательных учреждений общего образования.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Озерского городского округа (в процентах)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</si>
  <si>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</si>
  <si>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Охват обучающихся льготной категории бесплатным горячим питанием, от общего числа обучающихся льготной категории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</si>
  <si>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</si>
  <si>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Количество организованных временных рабочих мест для подростков в летний период</t>
  </si>
  <si>
    <t xml:space="preserve">Доля  детей, находящихся в трудной жизненной ситуации, охваченных летним отдыхом и трудоустройством, от общего числа детей, охваченных летним отдыхом </t>
  </si>
  <si>
    <t>Доля детей, охваченных летним отдыхом, состоящих на учете в комиссии по делам несовершеннолетних и защите их прав, от общего числа детей, охваченных летним отдыхом</t>
  </si>
  <si>
    <t>Доля одаренных детей, охваченных летним отдыхом, от общего числа детей, участвовавших в областных, всероссийских олимпиадах</t>
  </si>
  <si>
    <t>«Социальная поддержка населения Озерского городского округа» на 2014 год и плановый период 2015 - 2016 гг. (УСЗН)</t>
  </si>
  <si>
    <t>Количество малообеспеченных граждан, доход которых превысил прожиточный минимум в результате реализации мероприятий программы</t>
  </si>
  <si>
    <t xml:space="preserve">Количество граждан, которым оказана единовременная материальная помощь </t>
  </si>
  <si>
    <t>Количество граждан, ежемесячно обеспеченных бесплатным горячим питанием в организациях общественного питания</t>
  </si>
  <si>
    <t>Количество граждан, получивших ежемесячную компенсацию расходов на оплату стоимости услуг социального такси до социально значимых объектов инфраструктуры и обратно</t>
  </si>
  <si>
    <t>Количество приобретенных средств реабилитации в течение года</t>
  </si>
  <si>
    <t>Количество почетных граждан округа, ежемесячно:</t>
  </si>
  <si>
    <t xml:space="preserve">- получающих денежное содержание </t>
  </si>
  <si>
    <t xml:space="preserve">- воспользовавшихся правом бесплатного проезда на городском и пригородном автомобильном транспорте общего пользования </t>
  </si>
  <si>
    <t>Количество общественных некоммерческих организаций, получивших субсидию из средств бюджета округа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</si>
  <si>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</si>
  <si>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Количество вновь созданных субъектов малого и среднего предпринимательства</t>
  </si>
  <si>
    <t xml:space="preserve">Количество вновь созданных рабочих мест </t>
  </si>
  <si>
    <t>Количество субъектов малого и среднего предпринимательства, получивших финансовую поддержку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</si>
  <si>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</si>
  <si>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>Подпрограмма "Оказание молодым семьям государственной поддержки для улучшения жилищных условий" (УЖКХ)</t>
  </si>
  <si>
    <t>6.1</t>
  </si>
  <si>
    <t>Количество молодых семей, которым предоставлены социальные выплаты в форме свидетельств на
приобретение жилья</t>
  </si>
  <si>
    <t>Количество молодых семей, улучшивших жилищные условия, в том числе с помощью ипотечных
жилищных кредитов</t>
  </si>
  <si>
    <t xml:space="preserve">Подпрограмма "Мероприятия по переселению граждан из жилищного фонда, признанного непригодным для проживания" </t>
  </si>
  <si>
    <t>6.2</t>
  </si>
  <si>
    <t>Количество переселенных семей, проживающих в жилых помещениях, не отвечающих установленным санитарным и техническим требованиям  (в том числе с выплатой выкупной стоимости)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</si>
  <si>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</t>
  </si>
  <si>
    <t>7</t>
  </si>
  <si>
    <t>«Ремонт улично-дорожной сети Озерского городского округа» на 2014 год и на плановый период 2015-2016 годов (УКСиБ)</t>
  </si>
  <si>
    <t>8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</si>
  <si>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</si>
  <si>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«Капитальный ремонт многоквартирных домов» на 2014 год и на плановый период до 2016 года</t>
  </si>
  <si>
    <t>10</t>
  </si>
  <si>
    <t xml:space="preserve">«Разграничение государственной собственности на землю и обустройство земель» на 2014-2016 годы (УИО) </t>
  </si>
  <si>
    <t>Площадь земельных участков, в отношении которых проводятся кадастровые работы с целью отнесения к муниципальной собственности</t>
  </si>
  <si>
    <t>Количество проведенных аукционов (конкурсов) по продаже права на заключение договоров аренды земельных участков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</si>
  <si>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</si>
  <si>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Площадь пляжей, находящихся на обслуживании и санитарном содержании</t>
  </si>
  <si>
    <t>Объем вывозимых и захороняемых твердых бытовых отходов</t>
  </si>
  <si>
    <t>Количество исследований воды и песка</t>
  </si>
  <si>
    <t>Количество очисток дна, проводимых в пределах водной акватории пляжей</t>
  </si>
  <si>
    <t>Объем песка на отсыпку территории пляжа</t>
  </si>
  <si>
    <t>12</t>
  </si>
  <si>
    <t xml:space="preserve">"Сохранение и использование историко-культурного наследия Озерского городского округа" на 2014 год и плановый период 2015 - 2016 годов </t>
  </si>
  <si>
    <t>13</t>
  </si>
  <si>
    <t>Обеспечение потребности в природном газе для бесперебойного функционирования Мемориального комплекса «Вечный огонь»</t>
  </si>
  <si>
    <t>«Молодежь Озерска» на 2014 год и на плановый период до 2016 года (администрация ОГО (СДМ)</t>
  </si>
  <si>
    <t>14</t>
  </si>
  <si>
    <t>Доля молодых людей, принявших участие в мероприятиях гражданско - патриотической направленности, от общего числа молодых людей в Озерском городском округе в возрасте от 14 до 30 лет</t>
  </si>
  <si>
    <t>Доля молодых людей, принявших участие в мероприятиях сферы досуга и творческой деятельности, от общего числа молодых людей в Озерском городском округе в возрасте от 14 до 30 лет</t>
  </si>
  <si>
    <t>Доля молодых людей, состоящих в общественных объединениях, от общего числа молодых людей в Озерском городском округе в возрасте от 14 до 30 лет</t>
  </si>
  <si>
    <t>«Развитие муниципальной службы в Озерском городском округе Челябинской области» на 2014 - 2016 годы (ОКиМС)</t>
  </si>
  <si>
    <t>15</t>
  </si>
  <si>
    <t>Количество муниципальных служащих, прошедших повышение квалификации по программе 72 и более часов</t>
  </si>
  <si>
    <t>Количество муниципальных служащих, прошедших повышение квалификации на краткосрочных курсах</t>
  </si>
  <si>
    <t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</t>
  </si>
  <si>
    <t>16</t>
  </si>
  <si>
    <t>Количество зданий муниципальных учреждений, оборудованных автоматической пожарной сигнализацией</t>
  </si>
  <si>
    <t>Устройство противопожарных разрывов около населенных пунктов, подверженных угрозе распространения лесных пожаров</t>
  </si>
  <si>
    <t xml:space="preserve">«Повышение безопасности дорожного движения на территории Озерского городского округа» на 2014 - 2016 годы   </t>
  </si>
  <si>
    <t>Количество ежегодно перемещенных бесхозяйных транспортных средств на территории Озерского городского округа</t>
  </si>
  <si>
    <t>17</t>
  </si>
  <si>
    <t>"Благоустройство Озерского городского округа" на 2014 год и на плановый период 2015-2016 г.г. (УКСиБ)</t>
  </si>
  <si>
    <t>Количество вырубленных старовозрастных, больных и аварийных деревьев на территории Озерского городского округа</t>
  </si>
  <si>
    <t>Площадь благоустроенной береговой зоны пруда по                          пр. Карла Маркса</t>
  </si>
  <si>
    <t>Количество установленных Досок почета</t>
  </si>
  <si>
    <t>Площадь восстановленных изношенных верхних слоев асфальтобетонного покрытия на отдельных участках дворовых территорий многоквартирных жилых домов</t>
  </si>
  <si>
    <t>Протяженность капитально отремонтированных сетей наружного освещения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</si>
  <si>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</si>
  <si>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Количество рабочих мест - «одно окно» МФЦ (нарастающим итогом)</t>
  </si>
  <si>
    <t>Количество обращений заявителей по вопросу предоставления государственных и муниципальных услуг и для получения консультации в МФЦ</t>
  </si>
  <si>
    <t>«Преодоление последствий радиационной аварии на производственном объединении «Маяк» и обеспечение радиационной безопасности на территории Озерского городского округа» на 2014 и на плановый период 2015-2016 годов (УКСиБ)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</si>
  <si>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</si>
  <si>
    <t>Объем ликвидированных несанкционированных свалок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</si>
  <si>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</si>
  <si>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Количество оборудованных спортивных площадок на дворовых территориях многоквартирных жилых домов</t>
  </si>
  <si>
    <t>«Поддержка одаренных детей, обучающихся в учреждениях дополнительного образования,подведомственных Управлению культуры администрации Озерского городского округа» на 2014 год и плановый период 2015 - 2016 годов (УК)</t>
  </si>
  <si>
    <t xml:space="preserve">Сохранение и использование историко-культурного наследия Озерского городского округа на 2014 год и плановый период 2015 - 2016 годов </t>
  </si>
  <si>
    <t>Благоустройство Озерского городского округа на 2014 год и на плановый период 2015-2016 г.г. (УКСиБ)</t>
  </si>
  <si>
    <t xml:space="preserve">Оценка эффективности использования бюджетных средств муниципальных программ                                                                                                                    Озерского городского округа Челябинской области по итогам 2014 года </t>
  </si>
  <si>
    <t xml:space="preserve">Очень высокая эффективность использования расходов (значительно превышает целевого значения) </t>
  </si>
  <si>
    <t xml:space="preserve">Оценка эффективности использования бюджетных средств муниципальных программ                                                                                                                      Озерского городского округа Челябинской области по итогам 2015 года </t>
  </si>
  <si>
    <t>«Противодействие распространению ВИЧ-СПИД в Озерском городском округе» на 2015 год и на плановый период 2016 и 2017 годов</t>
  </si>
  <si>
    <t>Количество участников, посетивших лекции, беседы профилактического характера по способам  противодействия распространению ВИЧ-СПИД</t>
  </si>
  <si>
    <t>Объем изготовленной печатной продукции, средств наглядной агитации по вопросам противодействия распространению ВИЧ-СПИД</t>
  </si>
  <si>
    <t>Количество жителей Озерского городского округа, вновь проинформированных о порядке действий при совершении в отношении них преступлений и правонарушений</t>
  </si>
  <si>
    <t>«Профилактика преступлений и правонарушений на территории Озерского городского округа» на 2015 год и на плановый период 2016 и 2017 годов</t>
  </si>
  <si>
    <t>Снижение количества преступлений, совершенных в общественных местах в процентах к базовому (текущему) году за счет деятельности добровольного общественного объединения правоохранительной направленности «Озерская народная дружина»</t>
  </si>
  <si>
    <t>Количество изготовленных и приобретенных средств наглядной агитации (плакатов) по вопросам противодействия преступлениям и правонарушениям</t>
  </si>
  <si>
    <t xml:space="preserve">Протяженность отремонтированных участков сетей водоотведения </t>
  </si>
  <si>
    <t>Количество приобретенного информационного телекоммутационного оборудования, каналов связи, направленного на повышение обеспеченности ЕДДС</t>
  </si>
  <si>
    <t>Площадь капитально отремонтированных дворовых территорий многоквартирных домов, проездов к дворовым территориям домов Озерского городского округа</t>
  </si>
  <si>
    <t>Дополнительная площадь территории, обеспеченная отводом ливневых сточных вод</t>
  </si>
  <si>
    <t>Количество проведенных выборочных капитальных ремонтов на 25 объектах социальной сферы</t>
  </si>
  <si>
    <t>Количество выставок, круглых столов для СМСП</t>
  </si>
  <si>
    <t>Количество учащихся, ежемесячно воспользовавшихся правом льготного  проезда на городском автомобильном транспорте общего пользования</t>
  </si>
  <si>
    <t>Количество семей умерших почетных граждан, получивших пособие на погребение</t>
  </si>
  <si>
    <t>Количество граждан, принявших участие в мероприятиях, направленных на социальную адаптацию граждан, состоящих на учете в УСЗН и МУ «КЦСОН»</t>
  </si>
  <si>
    <t>Доля расходов на обеспечение деятельности по реализации муниципальной программы «Социальная поддержка населения Озерского городского округа» к общему объему финансирования, направленному на предоставление мер социальной поддержки</t>
  </si>
  <si>
    <t>Доля детей в Озерском городском округе в возрасте от 6 до 18 лет, охваченных отдыхом и оздоровлением в организациях отдыха детей и их оздоровления, в общем числе детей в Озерском городском округе в возрасте  от 6 до 18 лет</t>
  </si>
  <si>
    <t>Доля детей, охваченных отдыхом и оздоровлением в загородных лагерях отдыха и оздоровления детей, в общем числе детей, охваченных отдыхом и оздоровлением в организациях отдыха детей и их оздоровления</t>
  </si>
  <si>
    <t xml:space="preserve">Доля детей, охваченных отдыхом в лагерях, организованных образовательными организациями, осуществляющими отдых и оздоровление обучающихся в каникулярное время                 (с дневным пребыванием), в общем числе детей, охваченных отдыхом и оздоровлением в организациях отдыха детей и их оздоровления  </t>
  </si>
  <si>
    <t>не более 13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</si>
  <si>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(УФКиС)</t>
  </si>
  <si>
    <t>Количество зданий муниципальных учреждений, оборудованных системами оповещения</t>
  </si>
  <si>
    <t>Количество комплектов проектно-сметной документации, разработанных для строительства, реконструкции объектов</t>
  </si>
  <si>
    <t>Доля образовательных организаций в которых создана безбарьерная среда для инклюзивного образования детей-инвалидов, в общем количестве общеобразовательных организаций в Озерском городском округе</t>
  </si>
  <si>
    <t>Количество приобретенных транспортных средств</t>
  </si>
  <si>
    <t>ед. изм.</t>
  </si>
  <si>
    <t>%</t>
  </si>
  <si>
    <t>Утвержено в программе</t>
  </si>
  <si>
    <t>Фактически достигнуто</t>
  </si>
  <si>
    <r>
      <rPr>
        <sz val="10"/>
        <rFont val="Calibri"/>
        <family val="2"/>
      </rPr>
      <t>≥</t>
    </r>
    <r>
      <rPr>
        <sz val="10"/>
        <rFont val="Times New Roman"/>
        <family val="1"/>
      </rPr>
      <t>20</t>
    </r>
  </si>
  <si>
    <t>Количество приобретенных автотранспортных средств</t>
  </si>
  <si>
    <t xml:space="preserve">ед. </t>
  </si>
  <si>
    <t>Количество организованных малозатратных форм организации летнего отдыха (походы, сплавы, экспедиции, учебно- тренировочные сборы)</t>
  </si>
  <si>
    <t>чел.</t>
  </si>
  <si>
    <t xml:space="preserve">Доля  детей-спортсменов, охваченных летним отдыхом от общего числа детей, обучающихся в детско-юношеских спортивных школах </t>
  </si>
  <si>
    <t>Доля  детей, находящихся в трудной жизненной ситуации, охваченных летним отдыхом и трудоустройством, от общего числа детей находящихся в трудной жизненной ситуации</t>
  </si>
  <si>
    <t>Доля детей, охваченных летним отдыхом, состоящих на учете в комиссии по делам несовершеннолетних и защите их прав, от общего числа детей, состоящих на учете в комиссии по делам несовершеннолетних и защите их прав</t>
  </si>
  <si>
    <t>Количество проведенных конкурсов на "Лучший лагерь Озерска"</t>
  </si>
  <si>
    <t>Количество приобретенного игрового оборудования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</si>
  <si>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(УО,УСЗН)</t>
  </si>
  <si>
    <t>Количество граждан, получивших компенсацию расходов на оздоровление в санаторно-курортных учреждениях</t>
  </si>
  <si>
    <t>ед.</t>
  </si>
  <si>
    <t>Количество публикаций в средствах массовой информации о развитии предпринимательства в Озерском городском округе</t>
  </si>
  <si>
    <t>Количество участником консультационно-обучающих семинаров, курсов, тренингов по вопросам предпринимательской деятельности</t>
  </si>
  <si>
    <t>семей</t>
  </si>
  <si>
    <t>0</t>
  </si>
  <si>
    <t>6.3</t>
  </si>
  <si>
    <t>Подпрограмма "Модернизация объектов коммунальной инфпаструктуры в Озерском городском округе</t>
  </si>
  <si>
    <t>Протяженность уличной газовой сети</t>
  </si>
  <si>
    <t>км.</t>
  </si>
  <si>
    <t>Подпрограмма "Мероприятия по переселению граждан из жилищного фонда, признанного непригодным для проживания" (УИО)</t>
  </si>
  <si>
    <t>Подпрограмма "Модернизация объектов коммунальной инфпаструктуры в Озерском городском округе (УКСиБ)</t>
  </si>
  <si>
    <t xml:space="preserve">Количество мест, дополнительно введенных в  общеобразовательных организациях </t>
  </si>
  <si>
    <t>мест</t>
  </si>
  <si>
    <t>метр</t>
  </si>
  <si>
    <t>Протяженность теплосети Ду-400 мм, веденной в эксплуатацию по окончании строительства</t>
  </si>
  <si>
    <t>Протяженность сетей наружного освещения, восстановленных после капитального ремонта</t>
  </si>
  <si>
    <t>кв. м.</t>
  </si>
  <si>
    <t xml:space="preserve">Количество зданий, восстановлденных после реконструкции, капитального ремонта </t>
  </si>
  <si>
    <t>Установка узла учета тепловой энергии в гараже ОТДиК "Наш дом"</t>
  </si>
  <si>
    <t xml:space="preserve">Государственная поверка узлов учета энергоресурсов в зданиях структурных подразделений МБУ «КДЦ» ДК «Маяк», ДК «Строитель и Новогорненского </t>
  </si>
  <si>
    <t>Оснащение теплового узла приборами учета тепловой энергии здания Управления КСиБ</t>
  </si>
  <si>
    <t>га</t>
  </si>
  <si>
    <t>шт.</t>
  </si>
  <si>
    <t>Количество земельных участков, сформированных для передачи управляющей компании в аренду и расположенных на территории, на которой планируется установление особого правового режима осуществления предпринимательской и иной деятельности</t>
  </si>
  <si>
    <t>Высокая</t>
  </si>
  <si>
    <t>Управление образования администрации Озерского городского округа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</si>
  <si>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</t>
  </si>
  <si>
    <t xml:space="preserve">«Организация летнего отдыха, оздоровления, занятости детей и подростков Озерского городского округа» на 2014 год и на плановый период до 2016 года </t>
  </si>
  <si>
    <t xml:space="preserve">Доля детей, охваченных отдыхом в лагерях, организованных образовательными организациями, осуществляющими отдых и оздоровление обучающихся в каникулярное время (с дневным пребыванием), в общем числе детей, охваченных отдыхом и оздоровлением в организациях отдыха детей и их оздоровления  </t>
  </si>
  <si>
    <t xml:space="preserve">«Социальная поддержка населения Озерского городского округа» на 2014 год и плановый период 2015 - 2016 гг. </t>
  </si>
  <si>
    <t>Управление социальной защиты населения администрации Озерского городского округа</t>
  </si>
  <si>
    <t xml:space="preserve">«Поддержка и развитие малого и среднего предпринимательства в Озерском городском округе» на 2014 год и на плановый период 2015 и 2016 годов» </t>
  </si>
  <si>
    <t>Очень высокая</t>
  </si>
  <si>
    <t>Количество молодых семей, улучшивших жилищные условия, в том числе с помощью ипотечных жилищных кредитов</t>
  </si>
  <si>
    <t>Управление жилищно-коммунального хозяйства администрации Озерского городского округа</t>
  </si>
  <si>
    <t>Подпрограмма "Оказание молодым семьям государственной поддержки для улучшения жилищных условий"</t>
  </si>
  <si>
    <t xml:space="preserve">Подпрограмма "Модернизация объектов коммунальной инфпаструктуры в Озерском городском округе" </t>
  </si>
  <si>
    <t>Управление капитального строительства и благоустройства администрации Озерского городского округа</t>
  </si>
  <si>
    <t>&lt;10</t>
  </si>
  <si>
    <t xml:space="preserve">«Разграничение государственной собственности на землю и обустройство земель» на 2014-2016 годы </t>
  </si>
  <si>
    <t>Управление имущественных отношений администрации Озерского городского округа</t>
  </si>
  <si>
    <t>куб.м.</t>
  </si>
  <si>
    <t>Количество отремонтированных пешеходных переходов с установленными дорожными знаками и нанесенной дорожной разметкой  на территории Озерского городского округа</t>
  </si>
  <si>
    <t>Количество отремонтированных пешеходных переходов  с установленным наружным освещением на территории Озерского городского округа</t>
  </si>
  <si>
    <t>Количество отремонтированных пешеходных переходов, оборудованных искусственными неровностями на территории Озерского городского округа</t>
  </si>
  <si>
    <t>Количество установленных светофоров с организацией электроснабжения на Т – образном перекрестке, в том числе ПИРы</t>
  </si>
  <si>
    <t>Количество дорожных знаков,  замененных на знаки с повышенной яркостью (с флуоресцентным покрытием) на территории Озерского городского округа</t>
  </si>
  <si>
    <t>Количество установленных дорожных знаков  индивидуального проектирования  на территории Озерского городского округа</t>
  </si>
  <si>
    <t>Количество установленных  железобетонных дорожных ограждений (полусфер) на территории Озерского городского округа</t>
  </si>
  <si>
    <t>Площадь благоустроенной береговой зоны пруда по пр. Карла Маркса</t>
  </si>
  <si>
    <t xml:space="preserve">"Благоустройство Озерского городского округа" на 2014 год и на плановый период 2015-2016 г.г. </t>
  </si>
  <si>
    <t xml:space="preserve">Количество устроенных дополнительных машино-мест на автопарковках дворовых территорий многоквартирных жилых домов </t>
  </si>
  <si>
    <t>Количество оборудованных детских площадок на дворовых территориях многоквартирных жилых домов</t>
  </si>
  <si>
    <t>Площадь отремонтированных ступеней на  дворовых территориях многоквартирных жилых домов</t>
  </si>
  <si>
    <t>Количество вырубленных старовозрастных, больных и аварийных деревьев на дворовых территории многоквартирных жилых домов</t>
  </si>
  <si>
    <t>м</t>
  </si>
  <si>
    <t>Количество устроенных контейнерных площадок для сбора мусора</t>
  </si>
  <si>
    <t>Управление культуры администрации Озерского городского округа</t>
  </si>
  <si>
    <t xml:space="preserve"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</t>
  </si>
  <si>
    <t xml:space="preserve"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</t>
  </si>
  <si>
    <t>Количество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округа, ежегодно получающих стипендию</t>
  </si>
  <si>
    <t>«Укрепление материально-технической базы учреждений культуры Озерского городского округа» на 2014 год и плановый период 2015 - 2016 годов</t>
  </si>
  <si>
    <t>Администрация Озерского городского округа (Отдел развития предпринимательства и потребительского рынка Управления экономики администрации округа)</t>
  </si>
  <si>
    <t>Администрация Озерского городского округа (Служба по делам молодежи администрации округа)</t>
  </si>
  <si>
    <t xml:space="preserve">«Молодежь Озерска» на 2014 год и на плановый период до 2016 года </t>
  </si>
  <si>
    <t xml:space="preserve">«Развитие муниципальной службы в Озерском городском округе Челябинской области» на 2014 - 2016 годы </t>
  </si>
  <si>
    <t>Количество муниципальных служащих, прошедших профессиональную переподготовку по 500 часовой программе</t>
  </si>
  <si>
    <t xml:space="preserve">"Оздоровление экологической обстановки на территории Озерского городского округа" на 2014 год и на плановый период до 2016 года </t>
  </si>
  <si>
    <t>Администрация Озерского городского округа (Отдел кадров и муниципальной службы администрации округа)</t>
  </si>
  <si>
    <t>Администрация Озерского городского округа (Отдел охраны окружающей среды администрации округа)</t>
  </si>
  <si>
    <t>иссл.</t>
  </si>
  <si>
    <t xml:space="preserve"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</t>
  </si>
  <si>
    <t>Количество участников, принявших участие в профилактических акциях</t>
  </si>
  <si>
    <t>Количество участников, принявших участие в спортивных мероприятиях</t>
  </si>
  <si>
    <t>Количество изготовленной печатной продукции, средств наглядной агитации по вопросам профилактики наркомании</t>
  </si>
  <si>
    <t>Администрация Озерского городского округа (Отдел по режиму администрации округа)</t>
  </si>
  <si>
    <t>Профилактика экстремизма, минимизация и (или) ликвидация последствий проявлений экстремизма на территории Озерского городского округа</t>
  </si>
  <si>
    <t xml:space="preserve">Количество статей, размещенных в средствах массовой информации о мероприятиях, проводимых в рамках противодействия экстремизму </t>
  </si>
  <si>
    <t>Количество листовок, памяток по тематике противодействия экстремизму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</si>
  <si>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</si>
  <si>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Количество изготовленных и размещенных в средствах массовой информации видеороликов по вопросам противодействия преступлениям и правонарушениям</t>
  </si>
  <si>
    <t>Количество зданий муниципальных учреждений, оборудованных необходимыми средствами пожаротушения</t>
  </si>
  <si>
    <t>Количество зданий муниципальных учреждений, в которых установлены противопожарные двери с нормируемым пределом огнестойкости</t>
  </si>
  <si>
    <t>Количество зданий муниципальных учреждений, в которых заменены горючие материалы на путях эвакуации</t>
  </si>
  <si>
    <t>Количество зданий муниципальных учреждений, в которых проведена огнезащитная обработка горючих материалов, конструкций</t>
  </si>
  <si>
    <t>Количество зданий муниципальных учреждений, приводящих свои электрические сети согласно требованиям ПУЭ</t>
  </si>
  <si>
    <t>Количество средств наглядной агитации на противопожарную тему, размещенных на территории округа</t>
  </si>
  <si>
    <t xml:space="preserve">"Снижение рисков и смягчение последствий чрезвычайных ситуаций природного и техногенного характера в Озерском городском округе Челябинской </t>
  </si>
  <si>
    <t>Количество единиц приобретенного учебного оборудования для учебных классов структурного подразделения МУ «ПСС» (Курсы ГО)</t>
  </si>
  <si>
    <t>Количество изданных памяток (буклетов), размещенных информационных баннеров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</si>
  <si>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</t>
  </si>
  <si>
    <t xml:space="preserve">«Разработка градостроительной документации на территории Озерского городского округа Челябинской области» на 2014-2016 годы </t>
  </si>
  <si>
    <t>Управление по делам ГО и ЧС администрации Озерского городского округа</t>
  </si>
  <si>
    <t>Управление архитектуры и градостроительства администрации Озерского городского округа</t>
  </si>
  <si>
    <t>Обеспеченность проектами планировок территории города Озерска, поселка Метлино</t>
  </si>
  <si>
    <t>Количество населенных пунктов Озерского городского округа, для которых установлены границы</t>
  </si>
  <si>
    <t>Техническое обеспечение обмена пространственными данными в формате, установленном федеральным законодательством</t>
  </si>
  <si>
    <t>Количество выполненных кадастровых работ по описанию местоположения границ населенного пункта</t>
  </si>
  <si>
    <t>«Капитальный ремонт инженерных сетей на территории Озерского городского округа» на 2014-2016 годы</t>
  </si>
  <si>
    <t>Количество проведенных выборочных капитальных ремонтов на 24 объектах социальной сферы</t>
  </si>
  <si>
    <t>14.1</t>
  </si>
  <si>
    <t>14.2</t>
  </si>
  <si>
    <t>18</t>
  </si>
  <si>
    <t>19</t>
  </si>
  <si>
    <t>22</t>
  </si>
  <si>
    <t>23</t>
  </si>
  <si>
    <t>24</t>
  </si>
  <si>
    <t>26</t>
  </si>
  <si>
    <t>27</t>
  </si>
  <si>
    <t>28</t>
  </si>
  <si>
    <t>29</t>
  </si>
  <si>
    <t>Межбюджетные трансферты из федерального бюджета</t>
  </si>
  <si>
    <t>Межбюджетные трансферты из областного бюджета</t>
  </si>
  <si>
    <t>Средства бюджета округа</t>
  </si>
  <si>
    <t>Всего по муниципальной программе:</t>
  </si>
  <si>
    <t xml:space="preserve">Оценка эффективности реализации муниципальных программ Озерского городского округа Челябинской области по итогам 2015 года </t>
  </si>
  <si>
    <t>Источник финансирования</t>
  </si>
  <si>
    <t>Наименование муниципальной программы (подпрограммы)</t>
  </si>
  <si>
    <t>Плановые</t>
  </si>
  <si>
    <t>Фактические</t>
  </si>
  <si>
    <t xml:space="preserve">Оценка полноты использования бюджетных средств (ПИБС), % </t>
  </si>
  <si>
    <t xml:space="preserve"> 6=5/4*100%</t>
  </si>
  <si>
    <t>Наименование целевого показателя (индикативного )</t>
  </si>
  <si>
    <t>Значение целевого показателя (индикатора) муниципальной программы (подпрограммы) на 2015 год</t>
  </si>
  <si>
    <t>Плановое</t>
  </si>
  <si>
    <t>Фактическое</t>
  </si>
  <si>
    <t>Оценка достижения плановых целевых показателей (индикаторов) (ДИП), %</t>
  </si>
  <si>
    <t xml:space="preserve">Оценка эффективности реализации  муниципальной программы (подпрограммы) (О) </t>
  </si>
  <si>
    <t>Расходы на реализацию муниципальной программы (подпрограммы) на 2015 год,                   тыс. руб.</t>
  </si>
  <si>
    <t xml:space="preserve">Доля семей, чьи дети старшего дошкольного возраста (от 5 до 7 лет) имеют возможность получать доступные качественные услуги предшкольного образования, в общей численности семей, имеющих детей старшего дошкольного возраста </t>
  </si>
  <si>
    <t>Доля школьников, которым предоставлена возможность обучаться в соответствии с основными современными требованиями, в общей численности школьников</t>
  </si>
  <si>
    <t>Доля учителей, эффективно использующих современные образовательные технологии (в том числе информационно-коммуникационные технологии) в профессиональной деятельности, в общей численности учителей</t>
  </si>
  <si>
    <t>Доля образовательных учреждений Озерского городского округа, охваченных процессами переподготовки и повышения квалификации педагогического и управленческого корпуса системы дошкольного и общего образования на базе площадок, созданных для распространения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образовательных учреждений Озерского городского округа</t>
  </si>
  <si>
    <t xml:space="preserve">Доля обучающихся в общей численности обучающихся на всех уровнях образования, получивших оценку своих достижений (в том числе с использованием информационно-коммуникационных технологий) через добровольные и обязательные процедуры оценивания  для построения на основе этого индивидуальной образовательной траектории, способствующей социализации личности </t>
  </si>
  <si>
    <t xml:space="preserve">Доля специалистов педагогического и управленческого корпуса системы дошкольного и общего образования, обеспечивающих распространение современных моделей доступного и качественного образования, а также моделей региональных и муниципальных образовательных систем, обеспечивающих государственно-общественный характер управления образованием, в общей численности специалистов педагогического и управленческого корпуса системы дошкольного и общего образования </t>
  </si>
  <si>
    <t xml:space="preserve">Доля учителей, прошедших обучение по новым адресным моделям повышения квалификации и имевшим возможность выбора программ обучения, в общей численности учителей </t>
  </si>
  <si>
    <t xml:space="preserve">Доля детей в возрасте от 5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</si>
  <si>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 xml:space="preserve">Доля детей в возрасте от 1 года до 7 лет, охваченных услугами дошкольного образования в Озерском городском округе, в общей численности детей указанного возраста, нуждающихся в таком образовании </t>
  </si>
  <si>
    <t xml:space="preserve">Доля детей  в возрасте от 3 до 7 лет, которым предоставлена возможность получать услуги дошкольного образования, в общей численности детей указанного возраста, скорректированной на численность детей в возрасте 5-7 лет, обучающихся в школе </t>
  </si>
  <si>
    <t>Доля обучающихся по образовательным программам дошкольного образования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</si>
  <si>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 xml:space="preserve">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ограниченными возможностями здоровья, дошкольных образовательных учреждениях, образовательных учреждениях дополнительного образования детей </t>
  </si>
  <si>
    <t>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 в общем количестве участников всероссийских мероприятий указанных направленностей среди обучающихся муниципальных образовательных учреждений, реализующих программы начального, основного, среднего (полного) общего и дополнительного образования</t>
  </si>
  <si>
    <t xml:space="preserve">Доля программ профилактической направленности, рекомендованных к использованию в образовательных учреждениях Челябинской области по итогам областного конкурса образовательных учреждений, разработавших образовательные и просветительские программы по профилактике асоциальных явлений, от общего количества программ, представленных на указанный областной конкурс </t>
  </si>
  <si>
    <t xml:space="preserve">Доля обучающихся 9-11 классов общеобразовательных учреждений, принявших участие в региональных этапах олимпиад школьников по общеобразовательным предметам, в общей численности обучающихся 9-11 классов общеобразовательных учреждений </t>
  </si>
  <si>
    <t xml:space="preserve">Доля образовательных учреждений общего образования. Функционирующих в рамках национальной образовательной инициативы «Наша новая школа», в общем количестве образовательных учреждений общего образования Озерского городского округа </t>
  </si>
  <si>
    <t>Всего по подпрограмме:</t>
  </si>
  <si>
    <t>Крайне низкая</t>
  </si>
  <si>
    <t>12 = 11 / 6*100%</t>
  </si>
  <si>
    <t>Количество изготовленных и установленных аншлагов на 5 пляжах</t>
  </si>
  <si>
    <t>Количество муниципальных учреждений, подведомственных Управлению культуры, оснащенных системой видеонаблюдения</t>
  </si>
  <si>
    <t>Количество тепловых узлов, оснащенных приборами учета тепловой энергии</t>
  </si>
  <si>
    <t>Количество замененных счетчиков тепловой энергии</t>
  </si>
  <si>
    <t>Обеспеченность 4-х учреждений культуры Озерского городского округа основными средствами от завяленой учреждениями потребности</t>
  </si>
  <si>
    <t>Начальник Управления экономики администрации Озерского городского округа</t>
  </si>
  <si>
    <t>А.С. Алексеев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</si>
</sst>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#,##0.000"/>
    <numFmt numFmtId="179" formatCode="#,##0.0000"/>
    <numFmt numFmtId="180" formatCode="0.0%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.5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Calibri"/>
      <family val="2"/>
    </font>
    <font>
      <b/>
      <sz val="14"/>
      <name val="Times New Roman"/>
      <family val="1"/>
    </font>
    <font>
      <sz val="11"/>
      <name val="Arial Cyr"/>
      <family val="0"/>
    </font>
    <font>
      <sz val="9.5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9.5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0" xfId="53" applyFont="1" applyFill="1" applyBorder="1" applyAlignment="1">
      <alignment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6" fillId="24" borderId="10" xfId="53" applyFont="1" applyFill="1" applyBorder="1" applyAlignment="1">
      <alignment vertical="center" wrapText="1"/>
      <protection/>
    </xf>
    <xf numFmtId="0" fontId="8" fillId="24" borderId="10" xfId="53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14" xfId="0" applyBorder="1" applyAlignment="1">
      <alignment/>
    </xf>
    <xf numFmtId="2" fontId="1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justify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169" fontId="1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69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75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25" borderId="1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horizontal="left" vertical="center" wrapText="1"/>
    </xf>
    <xf numFmtId="0" fontId="8" fillId="0" borderId="11" xfId="53" applyFont="1" applyFill="1" applyBorder="1" applyAlignment="1">
      <alignment vertical="center" wrapText="1"/>
      <protection/>
    </xf>
    <xf numFmtId="49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175" fontId="1" fillId="0" borderId="17" xfId="0" applyNumberFormat="1" applyFont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5" fillId="25" borderId="17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5" fillId="25" borderId="17" xfId="0" applyNumberFormat="1" applyFont="1" applyFill="1" applyBorder="1" applyAlignment="1">
      <alignment horizontal="center" vertical="center"/>
    </xf>
    <xf numFmtId="175" fontId="5" fillId="25" borderId="18" xfId="0" applyNumberFormat="1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175" fontId="5" fillId="25" borderId="18" xfId="0" applyNumberFormat="1" applyFont="1" applyFill="1" applyBorder="1" applyAlignment="1">
      <alignment horizontal="center"/>
    </xf>
    <xf numFmtId="175" fontId="5" fillId="25" borderId="10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/>
    </xf>
    <xf numFmtId="2" fontId="5" fillId="25" borderId="10" xfId="0" applyNumberFormat="1" applyFont="1" applyFill="1" applyBorder="1" applyAlignment="1">
      <alignment horizontal="center" vertical="center"/>
    </xf>
    <xf numFmtId="2" fontId="5" fillId="25" borderId="11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75" fontId="5" fillId="25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5" fontId="1" fillId="0" borderId="18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vertical="center" wrapText="1"/>
      <protection/>
    </xf>
    <xf numFmtId="0" fontId="8" fillId="0" borderId="16" xfId="53" applyFont="1" applyFill="1" applyBorder="1" applyAlignment="1">
      <alignment vertical="center" wrapText="1"/>
      <protection/>
    </xf>
    <xf numFmtId="175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top"/>
    </xf>
    <xf numFmtId="175" fontId="5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9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vertical="top"/>
    </xf>
    <xf numFmtId="49" fontId="5" fillId="0" borderId="12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0" fontId="36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5" borderId="15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175" fontId="1" fillId="0" borderId="15" xfId="0" applyNumberFormat="1" applyFont="1" applyBorder="1" applyAlignment="1">
      <alignment horizontal="center" vertical="center"/>
    </xf>
    <xf numFmtId="175" fontId="1" fillId="0" borderId="13" xfId="0" applyNumberFormat="1" applyFont="1" applyBorder="1" applyAlignment="1">
      <alignment horizontal="center" vertical="center"/>
    </xf>
    <xf numFmtId="175" fontId="1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1" fillId="0" borderId="15" xfId="53" applyFont="1" applyFill="1" applyBorder="1" applyAlignment="1">
      <alignment horizontal="left" vertical="center" wrapText="1"/>
      <protection/>
    </xf>
    <xf numFmtId="0" fontId="31" fillId="0" borderId="13" xfId="53" applyFont="1" applyFill="1" applyBorder="1" applyAlignment="1">
      <alignment horizontal="left" vertical="center" wrapText="1"/>
      <protection/>
    </xf>
    <xf numFmtId="0" fontId="31" fillId="0" borderId="12" xfId="53" applyFont="1" applyFill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0" fontId="33" fillId="0" borderId="15" xfId="0" applyFont="1" applyFill="1" applyBorder="1" applyAlignment="1">
      <alignment horizontal="left" vertical="top" wrapText="1"/>
    </xf>
    <xf numFmtId="0" fontId="33" fillId="0" borderId="12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/>
    </xf>
    <xf numFmtId="0" fontId="35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0" fillId="0" borderId="1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Примечание 3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zoomScalePageLayoutView="0" workbookViewId="0" topLeftCell="A127">
      <selection activeCell="C98" sqref="C98"/>
    </sheetView>
  </sheetViews>
  <sheetFormatPr defaultColWidth="9.00390625" defaultRowHeight="12.75"/>
  <cols>
    <col min="1" max="1" width="4.125" style="0" customWidth="1"/>
    <col min="2" max="2" width="36.00390625" style="0" customWidth="1"/>
    <col min="3" max="3" width="48.875" style="0" customWidth="1"/>
    <col min="4" max="4" width="5.625" style="0" customWidth="1"/>
    <col min="5" max="5" width="12.375" style="0" customWidth="1"/>
    <col min="6" max="6" width="13.625" style="0" customWidth="1"/>
    <col min="7" max="7" width="12.625" style="0" customWidth="1"/>
    <col min="8" max="8" width="11.625" style="0" customWidth="1"/>
  </cols>
  <sheetData>
    <row r="1" spans="1:16" ht="40.5" customHeight="1">
      <c r="A1" s="233" t="s">
        <v>135</v>
      </c>
      <c r="B1" s="233"/>
      <c r="C1" s="233"/>
      <c r="D1" s="233"/>
      <c r="E1" s="233"/>
      <c r="F1" s="233"/>
      <c r="G1" s="233"/>
      <c r="H1" s="233"/>
      <c r="I1" s="2"/>
      <c r="J1" s="2"/>
      <c r="K1" s="2"/>
      <c r="L1" s="2"/>
      <c r="M1" s="2"/>
      <c r="N1" s="2"/>
      <c r="O1" s="2"/>
      <c r="P1" s="2"/>
    </row>
    <row r="2" spans="1:9" ht="60" customHeight="1">
      <c r="A2" s="258" t="s">
        <v>26</v>
      </c>
      <c r="B2" s="260" t="s">
        <v>34</v>
      </c>
      <c r="C2" s="260" t="s">
        <v>22</v>
      </c>
      <c r="D2" s="260" t="s">
        <v>162</v>
      </c>
      <c r="E2" s="256" t="s">
        <v>23</v>
      </c>
      <c r="F2" s="257"/>
      <c r="G2" s="256" t="s">
        <v>24</v>
      </c>
      <c r="H2" s="257"/>
      <c r="I2" s="72"/>
    </row>
    <row r="3" spans="1:9" ht="31.5" customHeight="1">
      <c r="A3" s="259"/>
      <c r="B3" s="261"/>
      <c r="C3" s="261"/>
      <c r="D3" s="261"/>
      <c r="E3" s="1" t="s">
        <v>164</v>
      </c>
      <c r="F3" s="1" t="s">
        <v>165</v>
      </c>
      <c r="G3" s="1" t="s">
        <v>164</v>
      </c>
      <c r="H3" s="1" t="s">
        <v>165</v>
      </c>
      <c r="I3" s="72"/>
    </row>
    <row r="4" spans="1:8" ht="12.75">
      <c r="A4" s="4">
        <v>1</v>
      </c>
      <c r="B4" s="4">
        <v>2</v>
      </c>
      <c r="C4" s="4">
        <v>3</v>
      </c>
      <c r="D4" s="4"/>
      <c r="E4" s="4">
        <v>4</v>
      </c>
      <c r="F4" s="4">
        <v>5</v>
      </c>
      <c r="G4" s="78">
        <v>6</v>
      </c>
      <c r="H4" s="27"/>
    </row>
    <row r="5" spans="1:8" ht="12.75">
      <c r="A5" s="223"/>
      <c r="B5" s="225" t="s">
        <v>33</v>
      </c>
      <c r="C5" s="4"/>
      <c r="D5" s="4"/>
      <c r="E5" s="4"/>
      <c r="F5" s="4"/>
      <c r="G5" s="102">
        <f>G6</f>
        <v>30331.546</v>
      </c>
      <c r="H5" s="103">
        <f>H6</f>
        <v>30330.47</v>
      </c>
    </row>
    <row r="6" spans="1:9" ht="69" customHeight="1">
      <c r="A6" s="224"/>
      <c r="B6" s="226"/>
      <c r="C6" s="5" t="s">
        <v>35</v>
      </c>
      <c r="D6" s="6" t="s">
        <v>163</v>
      </c>
      <c r="E6" s="8">
        <v>100</v>
      </c>
      <c r="F6" s="8">
        <v>100</v>
      </c>
      <c r="G6" s="239">
        <v>30331.546</v>
      </c>
      <c r="H6" s="246">
        <v>30330.47</v>
      </c>
      <c r="I6" s="57"/>
    </row>
    <row r="7" spans="1:9" ht="51">
      <c r="A7" s="224"/>
      <c r="B7" s="226"/>
      <c r="C7" s="5" t="s">
        <v>36</v>
      </c>
      <c r="D7" s="6" t="s">
        <v>163</v>
      </c>
      <c r="E7" s="8">
        <v>95.7</v>
      </c>
      <c r="F7" s="8">
        <v>98.1</v>
      </c>
      <c r="G7" s="240"/>
      <c r="H7" s="247"/>
      <c r="I7" s="57"/>
    </row>
    <row r="8" spans="1:9" ht="54.75" customHeight="1">
      <c r="A8" s="224"/>
      <c r="B8" s="226"/>
      <c r="C8" s="5" t="s">
        <v>37</v>
      </c>
      <c r="D8" s="6" t="s">
        <v>163</v>
      </c>
      <c r="E8" s="8">
        <v>72.1</v>
      </c>
      <c r="F8" s="8">
        <v>72.3</v>
      </c>
      <c r="G8" s="240"/>
      <c r="H8" s="247"/>
      <c r="I8" s="57"/>
    </row>
    <row r="9" spans="1:9" ht="155.25" customHeight="1">
      <c r="A9" s="224"/>
      <c r="B9" s="226"/>
      <c r="C9" s="5" t="s">
        <v>38</v>
      </c>
      <c r="D9" s="6" t="s">
        <v>163</v>
      </c>
      <c r="E9" s="8">
        <v>28</v>
      </c>
      <c r="F9" s="8">
        <v>100</v>
      </c>
      <c r="G9" s="240"/>
      <c r="H9" s="247"/>
      <c r="I9" s="57"/>
    </row>
    <row r="10" spans="1:9" ht="103.5" customHeight="1">
      <c r="A10" s="227"/>
      <c r="B10" s="230"/>
      <c r="C10" s="5" t="s">
        <v>39</v>
      </c>
      <c r="D10" s="6" t="s">
        <v>163</v>
      </c>
      <c r="E10" s="8">
        <v>30.1</v>
      </c>
      <c r="F10" s="8">
        <v>44.2</v>
      </c>
      <c r="G10" s="240"/>
      <c r="H10" s="247"/>
      <c r="I10" s="57"/>
    </row>
    <row r="11" spans="1:9" ht="117.75" customHeight="1">
      <c r="A11" s="227"/>
      <c r="B11" s="230"/>
      <c r="C11" s="5" t="s">
        <v>40</v>
      </c>
      <c r="D11" s="6" t="s">
        <v>163</v>
      </c>
      <c r="E11" s="8">
        <v>72</v>
      </c>
      <c r="F11" s="8">
        <v>61.8</v>
      </c>
      <c r="G11" s="240"/>
      <c r="H11" s="247"/>
      <c r="I11" s="57"/>
    </row>
    <row r="12" spans="1:9" ht="51">
      <c r="A12" s="227"/>
      <c r="B12" s="230"/>
      <c r="C12" s="5" t="s">
        <v>41</v>
      </c>
      <c r="D12" s="6" t="s">
        <v>163</v>
      </c>
      <c r="E12" s="8">
        <v>59.9</v>
      </c>
      <c r="F12" s="8">
        <v>95.7</v>
      </c>
      <c r="G12" s="240"/>
      <c r="H12" s="247"/>
      <c r="I12" s="57"/>
    </row>
    <row r="13" spans="1:9" ht="51">
      <c r="A13" s="227"/>
      <c r="B13" s="230"/>
      <c r="C13" s="19" t="s">
        <v>42</v>
      </c>
      <c r="D13" s="6" t="s">
        <v>163</v>
      </c>
      <c r="E13" s="18">
        <v>100</v>
      </c>
      <c r="F13" s="8">
        <v>100</v>
      </c>
      <c r="G13" s="240"/>
      <c r="H13" s="247"/>
      <c r="I13" s="57"/>
    </row>
    <row r="14" spans="1:9" ht="53.25" customHeight="1">
      <c r="A14" s="227"/>
      <c r="B14" s="230"/>
      <c r="C14" s="5" t="s">
        <v>43</v>
      </c>
      <c r="D14" s="6" t="s">
        <v>163</v>
      </c>
      <c r="E14" s="8">
        <v>89.1</v>
      </c>
      <c r="F14" s="8">
        <v>89.1</v>
      </c>
      <c r="G14" s="240"/>
      <c r="H14" s="247"/>
      <c r="I14" s="57"/>
    </row>
    <row r="15" spans="1:9" ht="64.5" customHeight="1">
      <c r="A15" s="227"/>
      <c r="B15" s="230"/>
      <c r="C15" s="19" t="s">
        <v>44</v>
      </c>
      <c r="D15" s="6" t="s">
        <v>163</v>
      </c>
      <c r="E15" s="18">
        <v>100</v>
      </c>
      <c r="F15" s="8">
        <v>100</v>
      </c>
      <c r="G15" s="240"/>
      <c r="H15" s="247"/>
      <c r="I15" s="57"/>
    </row>
    <row r="16" spans="1:9" ht="67.5" customHeight="1">
      <c r="A16" s="227"/>
      <c r="B16" s="230"/>
      <c r="C16" s="19" t="s">
        <v>45</v>
      </c>
      <c r="D16" s="6" t="s">
        <v>163</v>
      </c>
      <c r="E16" s="18">
        <v>91.2</v>
      </c>
      <c r="F16" s="8">
        <v>99.9</v>
      </c>
      <c r="G16" s="240"/>
      <c r="H16" s="247"/>
      <c r="I16" s="57"/>
    </row>
    <row r="17" spans="1:9" ht="102">
      <c r="A17" s="227"/>
      <c r="B17" s="230"/>
      <c r="C17" s="5" t="s">
        <v>46</v>
      </c>
      <c r="D17" s="6" t="s">
        <v>163</v>
      </c>
      <c r="E17" s="8">
        <v>11.4</v>
      </c>
      <c r="F17" s="8">
        <v>10.5</v>
      </c>
      <c r="G17" s="240"/>
      <c r="H17" s="247"/>
      <c r="I17" s="57"/>
    </row>
    <row r="18" spans="1:9" ht="127.5" customHeight="1">
      <c r="A18" s="227"/>
      <c r="B18" s="230"/>
      <c r="C18" s="5" t="s">
        <v>47</v>
      </c>
      <c r="D18" s="6" t="s">
        <v>163</v>
      </c>
      <c r="E18" s="8">
        <v>30</v>
      </c>
      <c r="F18" s="8">
        <v>4</v>
      </c>
      <c r="G18" s="240"/>
      <c r="H18" s="247"/>
      <c r="I18" s="57"/>
    </row>
    <row r="19" spans="1:9" ht="102">
      <c r="A19" s="227"/>
      <c r="B19" s="230"/>
      <c r="C19" s="5" t="s">
        <v>48</v>
      </c>
      <c r="D19" s="6" t="s">
        <v>163</v>
      </c>
      <c r="E19" s="8">
        <v>15</v>
      </c>
      <c r="F19" s="8">
        <v>0</v>
      </c>
      <c r="G19" s="240"/>
      <c r="H19" s="247"/>
      <c r="I19" s="57"/>
    </row>
    <row r="20" spans="1:9" ht="63.75">
      <c r="A20" s="227"/>
      <c r="B20" s="230"/>
      <c r="C20" s="5" t="s">
        <v>49</v>
      </c>
      <c r="D20" s="6" t="s">
        <v>163</v>
      </c>
      <c r="E20" s="8">
        <v>8.5</v>
      </c>
      <c r="F20" s="8">
        <v>8.6</v>
      </c>
      <c r="G20" s="240"/>
      <c r="H20" s="247"/>
      <c r="I20" s="57"/>
    </row>
    <row r="21" spans="1:9" ht="63.75">
      <c r="A21" s="227"/>
      <c r="B21" s="230"/>
      <c r="C21" s="5" t="s">
        <v>50</v>
      </c>
      <c r="D21" s="6" t="s">
        <v>163</v>
      </c>
      <c r="E21" s="8">
        <v>100</v>
      </c>
      <c r="F21" s="8">
        <v>100</v>
      </c>
      <c r="G21" s="240"/>
      <c r="H21" s="247"/>
      <c r="I21" s="57"/>
    </row>
    <row r="22" spans="1:9" ht="51">
      <c r="A22" s="227"/>
      <c r="B22" s="230"/>
      <c r="C22" s="5" t="s">
        <v>160</v>
      </c>
      <c r="D22" s="6" t="s">
        <v>163</v>
      </c>
      <c r="E22" s="8" t="s">
        <v>166</v>
      </c>
      <c r="F22" s="8">
        <v>20</v>
      </c>
      <c r="G22" s="240"/>
      <c r="H22" s="247"/>
      <c r="I22" s="57"/>
    </row>
    <row r="23" spans="1:9" ht="15.75">
      <c r="A23" s="228"/>
      <c r="B23" s="231"/>
      <c r="C23" s="5" t="s">
        <v>167</v>
      </c>
      <c r="D23" s="6" t="s">
        <v>168</v>
      </c>
      <c r="E23" s="8">
        <v>1</v>
      </c>
      <c r="F23" s="8">
        <v>1</v>
      </c>
      <c r="G23" s="241"/>
      <c r="H23" s="248"/>
      <c r="I23" s="57"/>
    </row>
    <row r="24" spans="1:9" ht="53.25" customHeight="1">
      <c r="A24" s="65">
        <v>2</v>
      </c>
      <c r="B24" s="69" t="s">
        <v>51</v>
      </c>
      <c r="C24" s="5" t="s">
        <v>52</v>
      </c>
      <c r="D24" s="6" t="s">
        <v>163</v>
      </c>
      <c r="E24" s="8">
        <v>100</v>
      </c>
      <c r="F24" s="18">
        <v>100</v>
      </c>
      <c r="G24" s="99">
        <v>4550.565</v>
      </c>
      <c r="H24" s="101">
        <v>4550.557</v>
      </c>
      <c r="I24" s="39"/>
    </row>
    <row r="25" spans="1:9" ht="15.75" customHeight="1">
      <c r="A25" s="227"/>
      <c r="B25" s="225" t="s">
        <v>176</v>
      </c>
      <c r="C25" s="5"/>
      <c r="D25" s="6"/>
      <c r="E25" s="8"/>
      <c r="F25" s="18"/>
      <c r="G25" s="100">
        <f>G26+G36</f>
        <v>36714.375</v>
      </c>
      <c r="H25" s="100">
        <f>H26+H36</f>
        <v>36488.325</v>
      </c>
      <c r="I25" s="39"/>
    </row>
    <row r="26" spans="1:9" ht="39" customHeight="1">
      <c r="A26" s="227"/>
      <c r="B26" s="226"/>
      <c r="C26" s="5" t="s">
        <v>169</v>
      </c>
      <c r="D26" s="6" t="s">
        <v>168</v>
      </c>
      <c r="E26" s="71">
        <v>30</v>
      </c>
      <c r="F26" s="71">
        <v>22</v>
      </c>
      <c r="G26" s="246">
        <v>36614.375</v>
      </c>
      <c r="H26" s="246">
        <v>36388.325</v>
      </c>
      <c r="I26" s="57"/>
    </row>
    <row r="27" spans="1:9" ht="26.25" customHeight="1">
      <c r="A27" s="227"/>
      <c r="B27" s="226"/>
      <c r="C27" s="5" t="s">
        <v>54</v>
      </c>
      <c r="D27" s="6" t="s">
        <v>170</v>
      </c>
      <c r="E27" s="71">
        <v>370</v>
      </c>
      <c r="F27" s="71">
        <v>476</v>
      </c>
      <c r="G27" s="247"/>
      <c r="H27" s="247"/>
      <c r="I27" s="57"/>
    </row>
    <row r="28" spans="1:9" ht="40.5" customHeight="1">
      <c r="A28" s="227"/>
      <c r="B28" s="226"/>
      <c r="C28" s="20" t="s">
        <v>171</v>
      </c>
      <c r="D28" s="6" t="s">
        <v>163</v>
      </c>
      <c r="E28" s="71">
        <v>30</v>
      </c>
      <c r="F28" s="71">
        <v>32</v>
      </c>
      <c r="G28" s="247"/>
      <c r="H28" s="247"/>
      <c r="I28" s="57"/>
    </row>
    <row r="29" spans="1:9" ht="51" customHeight="1">
      <c r="A29" s="227"/>
      <c r="B29" s="226"/>
      <c r="C29" s="20" t="s">
        <v>172</v>
      </c>
      <c r="D29" s="6" t="s">
        <v>163</v>
      </c>
      <c r="E29" s="71">
        <v>54</v>
      </c>
      <c r="F29" s="71">
        <v>58</v>
      </c>
      <c r="G29" s="247"/>
      <c r="H29" s="247"/>
      <c r="I29" s="57"/>
    </row>
    <row r="30" spans="1:9" ht="54" customHeight="1">
      <c r="A30" s="227"/>
      <c r="B30" s="226"/>
      <c r="C30" s="5" t="s">
        <v>173</v>
      </c>
      <c r="D30" s="6" t="s">
        <v>163</v>
      </c>
      <c r="E30" s="71">
        <v>50</v>
      </c>
      <c r="F30" s="71">
        <v>48</v>
      </c>
      <c r="G30" s="247"/>
      <c r="H30" s="247"/>
      <c r="I30" s="57"/>
    </row>
    <row r="31" spans="1:9" ht="41.25" customHeight="1">
      <c r="A31" s="227"/>
      <c r="B31" s="226"/>
      <c r="C31" s="5" t="s">
        <v>57</v>
      </c>
      <c r="D31" s="6" t="s">
        <v>163</v>
      </c>
      <c r="E31" s="22">
        <v>18.9</v>
      </c>
      <c r="F31" s="71">
        <v>19</v>
      </c>
      <c r="G31" s="247"/>
      <c r="H31" s="247"/>
      <c r="I31" s="57"/>
    </row>
    <row r="32" spans="1:9" ht="26.25" customHeight="1">
      <c r="A32" s="227"/>
      <c r="B32" s="226"/>
      <c r="C32" s="5" t="s">
        <v>174</v>
      </c>
      <c r="D32" s="6" t="s">
        <v>168</v>
      </c>
      <c r="E32" s="71">
        <v>1</v>
      </c>
      <c r="F32" s="71">
        <v>1</v>
      </c>
      <c r="G32" s="247"/>
      <c r="H32" s="247"/>
      <c r="I32" s="57"/>
    </row>
    <row r="33" spans="1:9" ht="65.25" customHeight="1">
      <c r="A33" s="227"/>
      <c r="B33" s="226"/>
      <c r="C33" s="5" t="s">
        <v>153</v>
      </c>
      <c r="D33" s="6" t="s">
        <v>163</v>
      </c>
      <c r="E33" s="71">
        <v>30</v>
      </c>
      <c r="F33" s="71">
        <v>30</v>
      </c>
      <c r="G33" s="247"/>
      <c r="H33" s="247"/>
      <c r="I33" s="57"/>
    </row>
    <row r="34" spans="1:9" ht="55.5" customHeight="1">
      <c r="A34" s="227"/>
      <c r="B34" s="226"/>
      <c r="C34" s="5" t="s">
        <v>154</v>
      </c>
      <c r="D34" s="6" t="s">
        <v>163</v>
      </c>
      <c r="E34" s="71">
        <v>47</v>
      </c>
      <c r="F34" s="71">
        <v>57</v>
      </c>
      <c r="G34" s="247"/>
      <c r="H34" s="247"/>
      <c r="I34" s="57"/>
    </row>
    <row r="35" spans="1:9" ht="75.75" customHeight="1">
      <c r="A35" s="227"/>
      <c r="B35" s="226"/>
      <c r="C35" s="5" t="s">
        <v>155</v>
      </c>
      <c r="D35" s="6" t="s">
        <v>163</v>
      </c>
      <c r="E35" s="71">
        <v>42</v>
      </c>
      <c r="F35" s="71">
        <v>42</v>
      </c>
      <c r="G35" s="248"/>
      <c r="H35" s="248"/>
      <c r="I35" s="57"/>
    </row>
    <row r="36" spans="1:9" ht="18" customHeight="1">
      <c r="A36" s="228"/>
      <c r="B36" s="229"/>
      <c r="C36" s="5" t="s">
        <v>175</v>
      </c>
      <c r="D36" s="6" t="s">
        <v>168</v>
      </c>
      <c r="E36" s="71">
        <v>3</v>
      </c>
      <c r="F36" s="71">
        <v>5</v>
      </c>
      <c r="G36" s="80">
        <v>100</v>
      </c>
      <c r="H36" s="16">
        <v>100</v>
      </c>
      <c r="I36" s="57"/>
    </row>
    <row r="37" spans="1:10" ht="15.75" customHeight="1">
      <c r="A37" s="232"/>
      <c r="B37" s="225" t="s">
        <v>58</v>
      </c>
      <c r="C37" s="5"/>
      <c r="D37" s="6"/>
      <c r="E37" s="71"/>
      <c r="F37" s="71"/>
      <c r="G37" s="79">
        <f>G38+G39+G40+G41+G42+G43+G44+G45+G46+G47+G48+G49+G50+G51</f>
        <v>18630.212</v>
      </c>
      <c r="H37" s="17">
        <f>H38+H39+H40+H41+H42+H43+H44+H45+H46+H47+H48+H49+H50+H51</f>
        <v>18630.212</v>
      </c>
      <c r="I37" s="68">
        <v>18761.875</v>
      </c>
      <c r="J37" s="104">
        <f>I37-H37</f>
        <v>131.66300000000047</v>
      </c>
    </row>
    <row r="38" spans="1:9" ht="41.25" customHeight="1">
      <c r="A38" s="227"/>
      <c r="B38" s="226"/>
      <c r="C38" s="5" t="s">
        <v>59</v>
      </c>
      <c r="D38" s="5" t="s">
        <v>170</v>
      </c>
      <c r="E38" s="8">
        <v>320</v>
      </c>
      <c r="F38" s="8">
        <v>320</v>
      </c>
      <c r="G38" s="80">
        <v>2117.12</v>
      </c>
      <c r="H38" s="16">
        <v>2117.12</v>
      </c>
      <c r="I38" s="57"/>
    </row>
    <row r="39" spans="1:9" ht="27" customHeight="1">
      <c r="A39" s="227"/>
      <c r="B39" s="226"/>
      <c r="C39" s="32" t="s">
        <v>60</v>
      </c>
      <c r="D39" s="5" t="s">
        <v>170</v>
      </c>
      <c r="E39" s="8">
        <v>2800</v>
      </c>
      <c r="F39" s="8">
        <v>2299</v>
      </c>
      <c r="G39" s="83">
        <v>4677.742</v>
      </c>
      <c r="H39" s="86">
        <v>4677.742</v>
      </c>
      <c r="I39" s="57"/>
    </row>
    <row r="40" spans="1:9" ht="39" customHeight="1">
      <c r="A40" s="227"/>
      <c r="B40" s="226"/>
      <c r="C40" s="87" t="s">
        <v>61</v>
      </c>
      <c r="D40" s="5" t="s">
        <v>170</v>
      </c>
      <c r="E40" s="10">
        <v>90</v>
      </c>
      <c r="F40" s="8">
        <v>78</v>
      </c>
      <c r="G40" s="16">
        <v>3352.7</v>
      </c>
      <c r="H40" s="16">
        <v>3352.7</v>
      </c>
      <c r="I40" s="57"/>
    </row>
    <row r="41" spans="1:9" ht="39" customHeight="1">
      <c r="A41" s="227"/>
      <c r="B41" s="226"/>
      <c r="C41" s="88" t="s">
        <v>149</v>
      </c>
      <c r="D41" s="5" t="s">
        <v>170</v>
      </c>
      <c r="E41" s="89">
        <v>2</v>
      </c>
      <c r="F41" s="90"/>
      <c r="G41" s="91"/>
      <c r="H41" s="81"/>
      <c r="I41" s="57"/>
    </row>
    <row r="42" spans="1:9" ht="53.25" customHeight="1">
      <c r="A42" s="227"/>
      <c r="B42" s="226"/>
      <c r="C42" s="19" t="s">
        <v>62</v>
      </c>
      <c r="D42" s="5" t="s">
        <v>170</v>
      </c>
      <c r="E42" s="10">
        <v>70</v>
      </c>
      <c r="F42" s="8">
        <v>148</v>
      </c>
      <c r="G42" s="16">
        <v>605</v>
      </c>
      <c r="H42" s="16">
        <v>605</v>
      </c>
      <c r="I42" s="57"/>
    </row>
    <row r="43" spans="1:9" ht="30" customHeight="1">
      <c r="A43" s="227"/>
      <c r="B43" s="226"/>
      <c r="C43" s="19" t="s">
        <v>177</v>
      </c>
      <c r="D43" s="6" t="s">
        <v>170</v>
      </c>
      <c r="E43" s="10">
        <v>200</v>
      </c>
      <c r="F43" s="8">
        <v>200</v>
      </c>
      <c r="G43" s="16">
        <v>1000</v>
      </c>
      <c r="H43" s="16">
        <v>1000</v>
      </c>
      <c r="I43" s="57"/>
    </row>
    <row r="44" spans="1:9" ht="24.75" customHeight="1">
      <c r="A44" s="227"/>
      <c r="B44" s="226"/>
      <c r="C44" s="5" t="s">
        <v>63</v>
      </c>
      <c r="D44" s="6" t="s">
        <v>178</v>
      </c>
      <c r="E44" s="8">
        <v>60</v>
      </c>
      <c r="F44" s="8">
        <v>60</v>
      </c>
      <c r="G44" s="16">
        <v>250.35</v>
      </c>
      <c r="H44" s="16">
        <v>250.35</v>
      </c>
      <c r="I44" s="57"/>
    </row>
    <row r="45" spans="1:9" ht="17.25" customHeight="1">
      <c r="A45" s="227"/>
      <c r="B45" s="226"/>
      <c r="C45" s="34" t="s">
        <v>64</v>
      </c>
      <c r="D45" s="93"/>
      <c r="E45" s="8"/>
      <c r="F45" s="8"/>
      <c r="G45" s="16"/>
      <c r="H45" s="81"/>
      <c r="I45" s="57"/>
    </row>
    <row r="46" spans="1:9" ht="14.25" customHeight="1">
      <c r="A46" s="227"/>
      <c r="B46" s="226"/>
      <c r="C46" s="35" t="s">
        <v>65</v>
      </c>
      <c r="D46" s="6" t="s">
        <v>170</v>
      </c>
      <c r="E46" s="8">
        <v>34</v>
      </c>
      <c r="F46" s="8">
        <v>34</v>
      </c>
      <c r="G46" s="16">
        <v>2421.3</v>
      </c>
      <c r="H46" s="16">
        <v>2421.3</v>
      </c>
      <c r="I46" s="57"/>
    </row>
    <row r="47" spans="1:9" ht="40.5" customHeight="1">
      <c r="A47" s="227"/>
      <c r="B47" s="226"/>
      <c r="C47" s="36" t="s">
        <v>66</v>
      </c>
      <c r="D47" s="6" t="s">
        <v>170</v>
      </c>
      <c r="E47" s="10">
        <v>5</v>
      </c>
      <c r="F47" s="8">
        <v>9</v>
      </c>
      <c r="G47" s="16">
        <v>26</v>
      </c>
      <c r="H47" s="16">
        <v>26</v>
      </c>
      <c r="I47" s="57"/>
    </row>
    <row r="48" spans="1:9" ht="28.5" customHeight="1">
      <c r="A48" s="227"/>
      <c r="B48" s="226"/>
      <c r="C48" s="92" t="s">
        <v>150</v>
      </c>
      <c r="D48" s="6" t="s">
        <v>170</v>
      </c>
      <c r="E48" s="89">
        <v>1</v>
      </c>
      <c r="F48" s="8"/>
      <c r="G48" s="16"/>
      <c r="H48" s="81"/>
      <c r="I48" s="57"/>
    </row>
    <row r="49" spans="1:9" ht="28.5" customHeight="1">
      <c r="A49" s="227"/>
      <c r="B49" s="226"/>
      <c r="C49" s="37" t="s">
        <v>67</v>
      </c>
      <c r="D49" s="6" t="s">
        <v>178</v>
      </c>
      <c r="E49" s="10">
        <v>3</v>
      </c>
      <c r="F49" s="8">
        <v>3</v>
      </c>
      <c r="G49" s="16">
        <v>4180</v>
      </c>
      <c r="H49" s="16">
        <v>4180</v>
      </c>
      <c r="I49" s="57"/>
    </row>
    <row r="50" spans="1:9" ht="42" customHeight="1">
      <c r="A50" s="227"/>
      <c r="B50" s="226"/>
      <c r="C50" s="92" t="s">
        <v>151</v>
      </c>
      <c r="D50" s="6" t="s">
        <v>170</v>
      </c>
      <c r="E50" s="10"/>
      <c r="F50" s="8"/>
      <c r="G50" s="16"/>
      <c r="H50" s="81"/>
      <c r="I50" s="57"/>
    </row>
    <row r="51" spans="1:9" ht="66.75" customHeight="1">
      <c r="A51" s="227"/>
      <c r="B51" s="229"/>
      <c r="C51" s="92" t="s">
        <v>152</v>
      </c>
      <c r="D51" s="74"/>
      <c r="E51" s="10"/>
      <c r="F51" s="8"/>
      <c r="G51" s="16"/>
      <c r="H51" s="81"/>
      <c r="I51" s="57"/>
    </row>
    <row r="52" spans="1:9" ht="15.75" customHeight="1">
      <c r="A52" s="227"/>
      <c r="B52" s="225" t="s">
        <v>68</v>
      </c>
      <c r="C52" s="92"/>
      <c r="D52" s="74"/>
      <c r="E52" s="10"/>
      <c r="F52" s="8"/>
      <c r="G52" s="105">
        <f>G53+G54+G55+G56+G57+G58</f>
        <v>5755</v>
      </c>
      <c r="H52" s="105">
        <f>H53+H54+H55+H56+H57+H58</f>
        <v>5755</v>
      </c>
      <c r="I52" s="57"/>
    </row>
    <row r="53" spans="1:9" ht="27.75" customHeight="1">
      <c r="A53" s="227"/>
      <c r="B53" s="226"/>
      <c r="C53" s="5" t="s">
        <v>69</v>
      </c>
      <c r="D53" s="6" t="s">
        <v>178</v>
      </c>
      <c r="E53" s="8">
        <v>300</v>
      </c>
      <c r="F53" s="8">
        <v>390</v>
      </c>
      <c r="G53" s="16">
        <v>1668</v>
      </c>
      <c r="H53" s="16">
        <v>1668</v>
      </c>
      <c r="I53" s="55"/>
    </row>
    <row r="54" spans="1:9" ht="15.75" customHeight="1">
      <c r="A54" s="227"/>
      <c r="B54" s="226"/>
      <c r="C54" s="7" t="s">
        <v>70</v>
      </c>
      <c r="D54" s="6" t="s">
        <v>170</v>
      </c>
      <c r="E54" s="8">
        <v>130</v>
      </c>
      <c r="F54" s="8">
        <v>424</v>
      </c>
      <c r="G54" s="16">
        <v>3302</v>
      </c>
      <c r="H54" s="16">
        <v>3302</v>
      </c>
      <c r="I54" s="55"/>
    </row>
    <row r="55" spans="1:9" ht="27" customHeight="1">
      <c r="A55" s="227"/>
      <c r="B55" s="226"/>
      <c r="C55" s="5" t="s">
        <v>71</v>
      </c>
      <c r="D55" s="6" t="s">
        <v>170</v>
      </c>
      <c r="E55" s="10">
        <v>30</v>
      </c>
      <c r="F55" s="8">
        <v>11</v>
      </c>
      <c r="G55" s="16">
        <v>695</v>
      </c>
      <c r="H55" s="16">
        <v>695</v>
      </c>
      <c r="I55" s="55"/>
    </row>
    <row r="56" spans="1:9" ht="17.25" customHeight="1">
      <c r="A56" s="227"/>
      <c r="B56" s="226"/>
      <c r="C56" s="5" t="s">
        <v>148</v>
      </c>
      <c r="D56" s="6" t="s">
        <v>178</v>
      </c>
      <c r="E56" s="10">
        <v>2</v>
      </c>
      <c r="F56" s="8">
        <v>2</v>
      </c>
      <c r="G56" s="16">
        <v>0</v>
      </c>
      <c r="H56" s="16">
        <v>0</v>
      </c>
      <c r="I56" s="55"/>
    </row>
    <row r="57" spans="1:9" ht="39" customHeight="1">
      <c r="A57" s="227"/>
      <c r="B57" s="226"/>
      <c r="C57" s="5" t="s">
        <v>179</v>
      </c>
      <c r="D57" s="6" t="s">
        <v>178</v>
      </c>
      <c r="E57" s="10">
        <v>6</v>
      </c>
      <c r="F57" s="8">
        <v>10</v>
      </c>
      <c r="G57" s="16">
        <v>0</v>
      </c>
      <c r="H57" s="16">
        <v>0</v>
      </c>
      <c r="I57" s="55"/>
    </row>
    <row r="58" spans="1:9" ht="43.5" customHeight="1">
      <c r="A58" s="228"/>
      <c r="B58" s="229"/>
      <c r="C58" s="5" t="s">
        <v>180</v>
      </c>
      <c r="D58" s="6" t="s">
        <v>170</v>
      </c>
      <c r="E58" s="10">
        <v>100</v>
      </c>
      <c r="F58" s="8">
        <v>162</v>
      </c>
      <c r="G58" s="16">
        <v>90</v>
      </c>
      <c r="H58" s="16">
        <v>90</v>
      </c>
      <c r="I58" s="55"/>
    </row>
    <row r="59" spans="1:9" ht="51">
      <c r="A59" s="13">
        <v>6</v>
      </c>
      <c r="B59" s="96" t="s">
        <v>72</v>
      </c>
      <c r="C59" s="9"/>
      <c r="D59" s="75"/>
      <c r="E59" s="11"/>
      <c r="F59" s="7"/>
      <c r="G59" s="105">
        <f>G60+G61+G62+G63</f>
        <v>13637.29</v>
      </c>
      <c r="H59" s="105">
        <f>H60+H61+H62+H63</f>
        <v>12348.46</v>
      </c>
      <c r="I59" s="39"/>
    </row>
    <row r="60" spans="1:9" ht="40.5" customHeight="1">
      <c r="A60" s="234" t="s">
        <v>74</v>
      </c>
      <c r="B60" s="237" t="s">
        <v>73</v>
      </c>
      <c r="C60" s="14" t="s">
        <v>75</v>
      </c>
      <c r="D60" s="76" t="s">
        <v>181</v>
      </c>
      <c r="E60" s="10">
        <v>14</v>
      </c>
      <c r="F60" s="21" t="s">
        <v>101</v>
      </c>
      <c r="G60" s="16">
        <v>0</v>
      </c>
      <c r="H60" s="16">
        <v>0</v>
      </c>
      <c r="I60" s="39"/>
    </row>
    <row r="61" spans="1:9" ht="38.25">
      <c r="A61" s="236"/>
      <c r="B61" s="238"/>
      <c r="C61" s="14" t="s">
        <v>76</v>
      </c>
      <c r="D61" s="76" t="s">
        <v>181</v>
      </c>
      <c r="E61" s="10">
        <v>5</v>
      </c>
      <c r="F61" s="21" t="s">
        <v>106</v>
      </c>
      <c r="G61" s="16">
        <v>11425.02</v>
      </c>
      <c r="H61" s="8">
        <v>10136.24</v>
      </c>
      <c r="I61" s="39"/>
    </row>
    <row r="62" spans="1:9" ht="54.75" customHeight="1">
      <c r="A62" s="66" t="s">
        <v>78</v>
      </c>
      <c r="B62" s="67" t="s">
        <v>187</v>
      </c>
      <c r="C62" s="5" t="s">
        <v>79</v>
      </c>
      <c r="D62" s="76" t="s">
        <v>181</v>
      </c>
      <c r="E62" s="10">
        <v>6</v>
      </c>
      <c r="F62" s="21" t="s">
        <v>81</v>
      </c>
      <c r="G62" s="95">
        <v>0</v>
      </c>
      <c r="H62" s="95">
        <v>0</v>
      </c>
      <c r="I62" s="39"/>
    </row>
    <row r="63" spans="1:9" ht="42" customHeight="1">
      <c r="A63" s="15" t="s">
        <v>183</v>
      </c>
      <c r="B63" s="85" t="s">
        <v>188</v>
      </c>
      <c r="C63" s="5" t="s">
        <v>185</v>
      </c>
      <c r="D63" s="97" t="s">
        <v>186</v>
      </c>
      <c r="E63" s="10">
        <v>109.09</v>
      </c>
      <c r="F63" s="10">
        <v>109.09</v>
      </c>
      <c r="G63" s="95">
        <v>2212.27</v>
      </c>
      <c r="H63" s="95">
        <v>2212.22</v>
      </c>
      <c r="I63" s="39"/>
    </row>
    <row r="64" spans="1:9" ht="15.75" customHeight="1">
      <c r="A64" s="234"/>
      <c r="B64" s="225" t="s">
        <v>80</v>
      </c>
      <c r="C64" s="5"/>
      <c r="D64" s="97"/>
      <c r="E64" s="10"/>
      <c r="F64" s="10"/>
      <c r="G64" s="106">
        <f>G65+G66+G67+G68+G69+G70</f>
        <v>115299</v>
      </c>
      <c r="H64" s="106">
        <f>H65+H66+H67+H68+H69+H70</f>
        <v>80035.786</v>
      </c>
      <c r="I64" s="39"/>
    </row>
    <row r="65" spans="1:9" ht="27" customHeight="1">
      <c r="A65" s="235"/>
      <c r="B65" s="226"/>
      <c r="C65" s="5" t="s">
        <v>189</v>
      </c>
      <c r="D65" s="98" t="s">
        <v>190</v>
      </c>
      <c r="E65" s="8">
        <v>348</v>
      </c>
      <c r="F65" s="8">
        <v>348</v>
      </c>
      <c r="G65" s="86">
        <v>52286</v>
      </c>
      <c r="H65" s="8">
        <v>33765.571</v>
      </c>
      <c r="I65" s="39"/>
    </row>
    <row r="66" spans="1:9" ht="27" customHeight="1">
      <c r="A66" s="235"/>
      <c r="B66" s="226"/>
      <c r="C66" s="62" t="s">
        <v>192</v>
      </c>
      <c r="D66" s="98" t="s">
        <v>191</v>
      </c>
      <c r="E66" s="8">
        <v>648.46</v>
      </c>
      <c r="F66" s="8">
        <v>0</v>
      </c>
      <c r="G66" s="86">
        <v>25213</v>
      </c>
      <c r="H66" s="8">
        <v>25197.934</v>
      </c>
      <c r="I66" s="39"/>
    </row>
    <row r="67" spans="1:9" ht="26.25" customHeight="1">
      <c r="A67" s="235"/>
      <c r="B67" s="226"/>
      <c r="C67" s="5" t="s">
        <v>193</v>
      </c>
      <c r="D67" s="98" t="s">
        <v>191</v>
      </c>
      <c r="E67" s="8">
        <v>2144</v>
      </c>
      <c r="F67" s="8">
        <v>1864</v>
      </c>
      <c r="G67" s="86">
        <v>5055.079</v>
      </c>
      <c r="H67" s="86">
        <v>5055.079</v>
      </c>
      <c r="I67" s="57"/>
    </row>
    <row r="68" spans="1:9" ht="25.5" customHeight="1">
      <c r="A68" s="235"/>
      <c r="B68" s="226"/>
      <c r="C68" s="5" t="s">
        <v>146</v>
      </c>
      <c r="D68" s="6" t="s">
        <v>194</v>
      </c>
      <c r="E68" s="8">
        <v>1904</v>
      </c>
      <c r="F68" s="8">
        <v>2590</v>
      </c>
      <c r="G68" s="86">
        <v>6580.326</v>
      </c>
      <c r="H68" s="8">
        <v>6038.446</v>
      </c>
      <c r="I68" s="57"/>
    </row>
    <row r="69" spans="1:9" ht="27.75" customHeight="1">
      <c r="A69" s="235"/>
      <c r="B69" s="226"/>
      <c r="C69" s="5" t="s">
        <v>159</v>
      </c>
      <c r="D69" s="6" t="s">
        <v>178</v>
      </c>
      <c r="E69" s="8">
        <v>5</v>
      </c>
      <c r="F69" s="8">
        <v>0</v>
      </c>
      <c r="G69" s="86">
        <v>6164.595</v>
      </c>
      <c r="H69" s="16">
        <v>0</v>
      </c>
      <c r="I69" s="57"/>
    </row>
    <row r="70" spans="1:9" ht="25.5" customHeight="1">
      <c r="A70" s="236"/>
      <c r="B70" s="229"/>
      <c r="C70" s="5" t="s">
        <v>195</v>
      </c>
      <c r="D70" s="6" t="s">
        <v>178</v>
      </c>
      <c r="E70" s="8">
        <v>1</v>
      </c>
      <c r="F70" s="8">
        <v>0</v>
      </c>
      <c r="G70" s="86">
        <v>20000</v>
      </c>
      <c r="H70" s="8">
        <v>9978.756</v>
      </c>
      <c r="I70" s="57"/>
    </row>
    <row r="71" spans="1:9" ht="14.25" customHeight="1">
      <c r="A71" s="234" t="s">
        <v>83</v>
      </c>
      <c r="B71" s="225" t="s">
        <v>84</v>
      </c>
      <c r="C71" s="5"/>
      <c r="D71" s="5"/>
      <c r="E71" s="8"/>
      <c r="F71" s="8"/>
      <c r="G71" s="105">
        <f>G72+G73+G74</f>
        <v>290.2</v>
      </c>
      <c r="H71" s="111">
        <f>H72+H73+H74</f>
        <v>289.962</v>
      </c>
      <c r="I71" s="39"/>
    </row>
    <row r="72" spans="1:9" ht="26.25" customHeight="1">
      <c r="A72" s="235"/>
      <c r="B72" s="226"/>
      <c r="C72" s="20" t="s">
        <v>196</v>
      </c>
      <c r="D72" s="6" t="s">
        <v>178</v>
      </c>
      <c r="E72" s="8">
        <v>1</v>
      </c>
      <c r="F72" s="8">
        <v>1</v>
      </c>
      <c r="G72" s="16">
        <v>110</v>
      </c>
      <c r="H72" s="16">
        <v>110</v>
      </c>
      <c r="I72" s="39"/>
    </row>
    <row r="73" spans="1:9" ht="39.75" customHeight="1">
      <c r="A73" s="235"/>
      <c r="B73" s="226"/>
      <c r="C73" s="5" t="s">
        <v>197</v>
      </c>
      <c r="D73" s="6" t="s">
        <v>178</v>
      </c>
      <c r="E73" s="71">
        <v>1</v>
      </c>
      <c r="F73" s="8">
        <v>3</v>
      </c>
      <c r="G73" s="16">
        <v>85</v>
      </c>
      <c r="H73" s="16">
        <v>85</v>
      </c>
      <c r="I73" s="39"/>
    </row>
    <row r="74" spans="1:9" ht="28.5" customHeight="1">
      <c r="A74" s="236"/>
      <c r="B74" s="226"/>
      <c r="C74" s="5" t="s">
        <v>198</v>
      </c>
      <c r="D74" s="6" t="s">
        <v>178</v>
      </c>
      <c r="E74" s="71">
        <v>1</v>
      </c>
      <c r="F74" s="8">
        <v>1</v>
      </c>
      <c r="G74" s="16">
        <v>95.2</v>
      </c>
      <c r="H74" s="86">
        <v>94.962</v>
      </c>
      <c r="I74" s="39"/>
    </row>
    <row r="75" spans="1:9" ht="16.5" customHeight="1">
      <c r="A75" s="234" t="s">
        <v>86</v>
      </c>
      <c r="B75" s="225" t="s">
        <v>87</v>
      </c>
      <c r="C75" s="5"/>
      <c r="D75" s="5"/>
      <c r="E75" s="8"/>
      <c r="F75" s="8"/>
      <c r="G75" s="101">
        <f>G76+G77+G78</f>
        <v>478.02099999999996</v>
      </c>
      <c r="H75" s="101">
        <f>H76+H77+H78</f>
        <v>476.748</v>
      </c>
      <c r="I75" s="39"/>
    </row>
    <row r="76" spans="1:9" ht="41.25" customHeight="1">
      <c r="A76" s="235"/>
      <c r="B76" s="226"/>
      <c r="C76" s="5" t="s">
        <v>88</v>
      </c>
      <c r="D76" s="6" t="s">
        <v>199</v>
      </c>
      <c r="E76" s="8">
        <v>14.9</v>
      </c>
      <c r="F76" s="8">
        <v>34.3</v>
      </c>
      <c r="G76" s="8">
        <v>317.705</v>
      </c>
      <c r="H76" s="8">
        <v>317.705</v>
      </c>
      <c r="I76" s="57"/>
    </row>
    <row r="77" spans="1:9" ht="40.5" customHeight="1">
      <c r="A77" s="235"/>
      <c r="B77" s="226"/>
      <c r="C77" s="5" t="s">
        <v>89</v>
      </c>
      <c r="D77" s="6" t="s">
        <v>200</v>
      </c>
      <c r="E77" s="8">
        <v>2</v>
      </c>
      <c r="F77" s="8">
        <v>2</v>
      </c>
      <c r="G77" s="8">
        <v>32.983</v>
      </c>
      <c r="H77" s="8">
        <v>32.983</v>
      </c>
      <c r="I77" s="57"/>
    </row>
    <row r="78" spans="1:9" ht="66" customHeight="1">
      <c r="A78" s="236"/>
      <c r="B78" s="229"/>
      <c r="C78" s="112" t="s">
        <v>201</v>
      </c>
      <c r="D78" s="6" t="s">
        <v>200</v>
      </c>
      <c r="E78" s="8">
        <v>2</v>
      </c>
      <c r="F78" s="8">
        <v>2</v>
      </c>
      <c r="G78" s="8">
        <v>127.333</v>
      </c>
      <c r="H78" s="8">
        <v>126.06</v>
      </c>
      <c r="I78" s="57"/>
    </row>
    <row r="79" spans="1:9" ht="13.5" customHeight="1">
      <c r="A79" s="242" t="s">
        <v>31</v>
      </c>
      <c r="B79" s="243" t="s">
        <v>90</v>
      </c>
      <c r="C79" s="5"/>
      <c r="D79" s="5"/>
      <c r="E79" s="8"/>
      <c r="F79" s="8"/>
      <c r="G79" s="13"/>
      <c r="H79" s="82"/>
      <c r="I79" s="39"/>
    </row>
    <row r="80" spans="1:9" ht="27.75" customHeight="1">
      <c r="A80" s="242"/>
      <c r="B80" s="244"/>
      <c r="C80" s="5" t="s">
        <v>91</v>
      </c>
      <c r="D80" s="5"/>
      <c r="E80" s="8"/>
      <c r="F80" s="8"/>
      <c r="G80" s="13"/>
      <c r="H80" s="107"/>
      <c r="I80" s="39"/>
    </row>
    <row r="81" spans="1:9" ht="24" customHeight="1">
      <c r="A81" s="242"/>
      <c r="B81" s="244"/>
      <c r="C81" s="5" t="s">
        <v>92</v>
      </c>
      <c r="D81" s="5"/>
      <c r="E81" s="8"/>
      <c r="F81" s="8"/>
      <c r="G81" s="13"/>
      <c r="H81" s="107"/>
      <c r="I81" s="39"/>
    </row>
    <row r="82" spans="1:9" ht="14.25" customHeight="1">
      <c r="A82" s="242"/>
      <c r="B82" s="244"/>
      <c r="C82" s="5" t="s">
        <v>93</v>
      </c>
      <c r="D82" s="5"/>
      <c r="E82" s="8"/>
      <c r="F82" s="8"/>
      <c r="G82" s="13"/>
      <c r="H82" s="38">
        <v>32</v>
      </c>
      <c r="I82" s="39"/>
    </row>
    <row r="83" spans="1:9" ht="27.75" customHeight="1">
      <c r="A83" s="242"/>
      <c r="B83" s="244"/>
      <c r="C83" s="5" t="s">
        <v>94</v>
      </c>
      <c r="D83" s="5"/>
      <c r="E83" s="8"/>
      <c r="F83" s="8"/>
      <c r="G83" s="13"/>
      <c r="H83" s="38">
        <v>3</v>
      </c>
      <c r="I83" s="39"/>
    </row>
    <row r="84" spans="1:9" ht="15" customHeight="1">
      <c r="A84" s="242"/>
      <c r="B84" s="244"/>
      <c r="C84" s="5" t="s">
        <v>95</v>
      </c>
      <c r="D84" s="5"/>
      <c r="E84" s="8"/>
      <c r="F84" s="8"/>
      <c r="G84" s="13"/>
      <c r="H84" s="38">
        <v>1407</v>
      </c>
      <c r="I84" s="39"/>
    </row>
    <row r="85" spans="1:9" ht="38.25" customHeight="1">
      <c r="A85" s="43" t="s">
        <v>96</v>
      </c>
      <c r="B85" s="59" t="s">
        <v>97</v>
      </c>
      <c r="C85" s="5" t="s">
        <v>99</v>
      </c>
      <c r="D85" s="5"/>
      <c r="E85" s="8"/>
      <c r="F85" s="8"/>
      <c r="G85" s="16" t="e">
        <f>E85/F85</f>
        <v>#DIV/0!</v>
      </c>
      <c r="H85" s="56">
        <v>100</v>
      </c>
      <c r="I85" s="57"/>
    </row>
    <row r="86" spans="1:9" ht="13.5" customHeight="1">
      <c r="A86" s="234" t="s">
        <v>98</v>
      </c>
      <c r="B86" s="243" t="s">
        <v>100</v>
      </c>
      <c r="C86" s="5"/>
      <c r="D86" s="5"/>
      <c r="E86" s="8"/>
      <c r="F86" s="8"/>
      <c r="G86" s="17" t="e">
        <f>(G87+G88+G89)/3</f>
        <v>#DIV/0!</v>
      </c>
      <c r="H86" s="38"/>
      <c r="I86" s="39"/>
    </row>
    <row r="87" spans="1:9" ht="51" customHeight="1">
      <c r="A87" s="235"/>
      <c r="B87" s="244"/>
      <c r="C87" s="5" t="s">
        <v>102</v>
      </c>
      <c r="D87" s="5"/>
      <c r="E87" s="8"/>
      <c r="F87" s="8"/>
      <c r="G87" s="8" t="e">
        <f>E87/F87</f>
        <v>#DIV/0!</v>
      </c>
      <c r="H87" s="56">
        <v>4</v>
      </c>
      <c r="I87" s="56"/>
    </row>
    <row r="88" spans="1:9" ht="51" customHeight="1">
      <c r="A88" s="235"/>
      <c r="B88" s="244"/>
      <c r="C88" s="5" t="s">
        <v>103</v>
      </c>
      <c r="D88" s="5"/>
      <c r="E88" s="8"/>
      <c r="F88" s="8"/>
      <c r="G88" s="16" t="e">
        <f>E88/F88</f>
        <v>#DIV/0!</v>
      </c>
      <c r="H88" s="56">
        <v>6</v>
      </c>
      <c r="I88" s="56"/>
    </row>
    <row r="89" spans="1:9" ht="39" customHeight="1">
      <c r="A89" s="236"/>
      <c r="B89" s="245"/>
      <c r="C89" s="5" t="s">
        <v>104</v>
      </c>
      <c r="D89" s="5"/>
      <c r="E89" s="8"/>
      <c r="F89" s="8"/>
      <c r="G89" s="8" t="e">
        <f>E89/F89</f>
        <v>#DIV/0!</v>
      </c>
      <c r="H89" s="56">
        <v>6</v>
      </c>
      <c r="I89" s="56"/>
    </row>
    <row r="90" spans="1:9" ht="12.75" customHeight="1">
      <c r="A90" s="234" t="s">
        <v>101</v>
      </c>
      <c r="B90" s="243" t="s">
        <v>105</v>
      </c>
      <c r="C90" s="5"/>
      <c r="D90" s="5"/>
      <c r="E90" s="8"/>
      <c r="F90" s="8"/>
      <c r="G90" s="42" t="e">
        <f>G91+#REF!+G92</f>
        <v>#DIV/0!</v>
      </c>
      <c r="H90" s="38"/>
      <c r="I90" s="39"/>
    </row>
    <row r="91" spans="1:9" ht="27" customHeight="1">
      <c r="A91" s="235"/>
      <c r="B91" s="244"/>
      <c r="C91" s="5" t="s">
        <v>107</v>
      </c>
      <c r="D91" s="5"/>
      <c r="E91" s="8"/>
      <c r="F91" s="8"/>
      <c r="G91" s="8" t="e">
        <f>E91/F91</f>
        <v>#DIV/0!</v>
      </c>
      <c r="H91" s="56">
        <v>35</v>
      </c>
      <c r="I91" s="56"/>
    </row>
    <row r="92" spans="1:9" ht="26.25" customHeight="1">
      <c r="A92" s="236"/>
      <c r="B92" s="245"/>
      <c r="C92" s="5" t="s">
        <v>108</v>
      </c>
      <c r="D92" s="5"/>
      <c r="E92" s="8"/>
      <c r="F92" s="8"/>
      <c r="G92" s="22" t="e">
        <f>E92/F92</f>
        <v>#DIV/0!</v>
      </c>
      <c r="H92" s="56">
        <v>15</v>
      </c>
      <c r="I92" s="56"/>
    </row>
    <row r="93" spans="1:9" ht="14.25" customHeight="1">
      <c r="A93" s="234" t="s">
        <v>106</v>
      </c>
      <c r="B93" s="243" t="s">
        <v>109</v>
      </c>
      <c r="C93" s="5"/>
      <c r="D93" s="5"/>
      <c r="E93" s="8"/>
      <c r="F93" s="8"/>
      <c r="G93" s="17" t="e">
        <f>G94+#REF!+G95+G96+#REF!+#REF!+#REF!+#REF!+#REF!+#REF!+#REF!+#REF!+#REF!+#REF!+#REF!</f>
        <v>#DIV/0!</v>
      </c>
      <c r="H93" s="38"/>
      <c r="I93" s="39"/>
    </row>
    <row r="94" spans="1:9" ht="26.25" customHeight="1">
      <c r="A94" s="235"/>
      <c r="B94" s="244"/>
      <c r="C94" s="5" t="s">
        <v>158</v>
      </c>
      <c r="D94" s="5"/>
      <c r="E94" s="8"/>
      <c r="F94" s="8"/>
      <c r="G94" s="8" t="e">
        <f>E94/F94</f>
        <v>#DIV/0!</v>
      </c>
      <c r="H94" s="56">
        <v>2</v>
      </c>
      <c r="I94" s="55"/>
    </row>
    <row r="95" spans="1:9" ht="26.25" customHeight="1">
      <c r="A95" s="235"/>
      <c r="B95" s="244"/>
      <c r="C95" s="5" t="s">
        <v>111</v>
      </c>
      <c r="D95" s="5"/>
      <c r="E95" s="8"/>
      <c r="F95" s="8"/>
      <c r="G95" s="16" t="e">
        <f>E95/F95</f>
        <v>#DIV/0!</v>
      </c>
      <c r="H95" s="56">
        <v>8</v>
      </c>
      <c r="I95" s="54"/>
    </row>
    <row r="96" spans="1:9" ht="46.5" customHeight="1">
      <c r="A96" s="235"/>
      <c r="B96" s="244"/>
      <c r="C96" s="5" t="s">
        <v>112</v>
      </c>
      <c r="D96" s="5"/>
      <c r="E96" s="8"/>
      <c r="F96" s="8"/>
      <c r="G96" s="8" t="e">
        <f>E96/F96</f>
        <v>#DIV/0!</v>
      </c>
      <c r="H96" s="56">
        <v>50</v>
      </c>
      <c r="I96" s="55"/>
    </row>
    <row r="97" spans="1:9" ht="13.5" customHeight="1">
      <c r="A97" s="234" t="s">
        <v>110</v>
      </c>
      <c r="B97" s="243" t="s">
        <v>113</v>
      </c>
      <c r="C97" s="5"/>
      <c r="D97" s="5"/>
      <c r="E97" s="8"/>
      <c r="F97" s="8"/>
      <c r="G97" s="44" t="e">
        <f>#REF!+#REF!+#REF!+#REF!+G98+#REF!</f>
        <v>#REF!</v>
      </c>
      <c r="H97" s="38"/>
      <c r="I97" s="39"/>
    </row>
    <row r="98" spans="1:9" ht="39" customHeight="1">
      <c r="A98" s="235"/>
      <c r="B98" s="244"/>
      <c r="C98" s="5" t="s">
        <v>114</v>
      </c>
      <c r="D98" s="5"/>
      <c r="E98" s="8"/>
      <c r="F98" s="8"/>
      <c r="G98" s="16" t="e">
        <f>E98/F98</f>
        <v>#DIV/0!</v>
      </c>
      <c r="H98" s="56">
        <v>10</v>
      </c>
      <c r="I98" s="56"/>
    </row>
    <row r="99" spans="1:9" ht="14.25" customHeight="1">
      <c r="A99" s="232">
        <v>17</v>
      </c>
      <c r="B99" s="243" t="s">
        <v>116</v>
      </c>
      <c r="C99" s="5"/>
      <c r="D99" s="5"/>
      <c r="E99" s="8"/>
      <c r="F99" s="8"/>
      <c r="G99" s="42" t="e">
        <f>G100+#REF!+#REF!+G101+G102+G103+#REF!+#REF!+G104+#REF!+#REF!+G106</f>
        <v>#DIV/0!</v>
      </c>
      <c r="H99" s="38"/>
      <c r="I99" s="39"/>
    </row>
    <row r="100" spans="1:9" ht="39" customHeight="1">
      <c r="A100" s="227"/>
      <c r="B100" s="244"/>
      <c r="C100" s="5" t="s">
        <v>117</v>
      </c>
      <c r="D100" s="5"/>
      <c r="E100" s="8"/>
      <c r="F100" s="8"/>
      <c r="G100" s="40" t="e">
        <f aca="true" t="shared" si="0" ref="G100:G106">E100/F100</f>
        <v>#DIV/0!</v>
      </c>
      <c r="H100" s="56">
        <v>50</v>
      </c>
      <c r="I100" s="57"/>
    </row>
    <row r="101" spans="1:9" ht="27.75" customHeight="1">
      <c r="A101" s="227"/>
      <c r="B101" s="244"/>
      <c r="C101" s="5" t="s">
        <v>118</v>
      </c>
      <c r="D101" s="5"/>
      <c r="E101" s="8"/>
      <c r="F101" s="8"/>
      <c r="G101" s="40" t="e">
        <f t="shared" si="0"/>
        <v>#DIV/0!</v>
      </c>
      <c r="H101" s="56">
        <v>830</v>
      </c>
      <c r="I101" s="57"/>
    </row>
    <row r="102" spans="1:9" ht="15.75" customHeight="1">
      <c r="A102" s="227"/>
      <c r="B102" s="244"/>
      <c r="C102" s="7" t="s">
        <v>119</v>
      </c>
      <c r="D102" s="7"/>
      <c r="E102" s="8"/>
      <c r="F102" s="8"/>
      <c r="G102" s="40" t="e">
        <f t="shared" si="0"/>
        <v>#DIV/0!</v>
      </c>
      <c r="H102" s="56">
        <v>1</v>
      </c>
      <c r="I102" s="57"/>
    </row>
    <row r="103" spans="1:9" ht="40.5" customHeight="1">
      <c r="A103" s="227"/>
      <c r="B103" s="244"/>
      <c r="C103" s="5" t="s">
        <v>120</v>
      </c>
      <c r="D103" s="5"/>
      <c r="E103" s="8"/>
      <c r="F103" s="8"/>
      <c r="G103" s="40" t="e">
        <f t="shared" si="0"/>
        <v>#DIV/0!</v>
      </c>
      <c r="H103" s="56">
        <v>1529</v>
      </c>
      <c r="I103" s="57"/>
    </row>
    <row r="104" spans="1:9" ht="30" customHeight="1">
      <c r="A104" s="227"/>
      <c r="B104" s="244"/>
      <c r="C104" s="12" t="s">
        <v>129</v>
      </c>
      <c r="D104" s="73"/>
      <c r="E104" s="18"/>
      <c r="F104" s="18"/>
      <c r="G104" s="40" t="e">
        <f t="shared" si="0"/>
        <v>#DIV/0!</v>
      </c>
      <c r="H104" s="56">
        <v>3</v>
      </c>
      <c r="I104" s="57"/>
    </row>
    <row r="105" spans="1:9" ht="42.75" customHeight="1">
      <c r="A105" s="227"/>
      <c r="B105" s="244"/>
      <c r="C105" s="12" t="s">
        <v>145</v>
      </c>
      <c r="D105" s="73"/>
      <c r="E105" s="18"/>
      <c r="F105" s="18"/>
      <c r="G105" s="40" t="e">
        <f t="shared" si="0"/>
        <v>#DIV/0!</v>
      </c>
      <c r="H105" s="56">
        <v>7000</v>
      </c>
      <c r="I105" s="57"/>
    </row>
    <row r="106" spans="1:9" ht="27.75" customHeight="1">
      <c r="A106" s="228"/>
      <c r="B106" s="245"/>
      <c r="C106" s="12" t="s">
        <v>121</v>
      </c>
      <c r="D106" s="73"/>
      <c r="E106" s="18"/>
      <c r="F106" s="18"/>
      <c r="G106" s="40" t="e">
        <f t="shared" si="0"/>
        <v>#DIV/0!</v>
      </c>
      <c r="H106" s="56">
        <v>800</v>
      </c>
      <c r="I106" s="56"/>
    </row>
    <row r="107" spans="1:9" ht="16.5" customHeight="1">
      <c r="A107" s="232">
        <v>18</v>
      </c>
      <c r="B107" s="243" t="s">
        <v>122</v>
      </c>
      <c r="C107" s="12"/>
      <c r="D107" s="73"/>
      <c r="E107" s="18"/>
      <c r="F107" s="18"/>
      <c r="G107" s="41" t="e">
        <f>G108+G109</f>
        <v>#DIV/0!</v>
      </c>
      <c r="H107" s="38"/>
      <c r="I107" s="39"/>
    </row>
    <row r="108" spans="1:9" ht="27.75" customHeight="1">
      <c r="A108" s="227"/>
      <c r="B108" s="244"/>
      <c r="C108" s="12" t="s">
        <v>123</v>
      </c>
      <c r="D108" s="73"/>
      <c r="E108" s="18"/>
      <c r="F108" s="18"/>
      <c r="G108" s="40" t="e">
        <f>E108/F108</f>
        <v>#DIV/0!</v>
      </c>
      <c r="H108" s="56">
        <v>30</v>
      </c>
      <c r="I108" s="57"/>
    </row>
    <row r="109" spans="1:9" ht="40.5" customHeight="1">
      <c r="A109" s="227"/>
      <c r="B109" s="244"/>
      <c r="C109" s="12" t="s">
        <v>124</v>
      </c>
      <c r="D109" s="73"/>
      <c r="E109" s="18"/>
      <c r="F109" s="18"/>
      <c r="G109" s="40" t="e">
        <f>E109/F109</f>
        <v>#DIV/0!</v>
      </c>
      <c r="H109" s="58">
        <v>10921</v>
      </c>
      <c r="I109" s="57"/>
    </row>
    <row r="110" spans="1:9" ht="12.75" customHeight="1">
      <c r="A110" s="232">
        <v>19</v>
      </c>
      <c r="B110" s="253" t="s">
        <v>126</v>
      </c>
      <c r="C110" s="12"/>
      <c r="D110" s="73"/>
      <c r="E110" s="18"/>
      <c r="F110" s="18"/>
      <c r="G110" s="41" t="e">
        <f>(G111+G112)/2</f>
        <v>#DIV/0!</v>
      </c>
      <c r="H110" s="39"/>
      <c r="I110" s="39"/>
    </row>
    <row r="111" spans="1:9" ht="27" customHeight="1">
      <c r="A111" s="227"/>
      <c r="B111" s="254"/>
      <c r="C111" s="12" t="s">
        <v>32</v>
      </c>
      <c r="D111" s="73"/>
      <c r="E111" s="40"/>
      <c r="F111" s="40"/>
      <c r="G111" s="40" t="e">
        <f>E111/F111</f>
        <v>#DIV/0!</v>
      </c>
      <c r="H111" s="56">
        <v>20</v>
      </c>
      <c r="I111" s="57"/>
    </row>
    <row r="112" spans="1:9" ht="18.75" customHeight="1">
      <c r="A112" s="228"/>
      <c r="B112" s="255"/>
      <c r="C112" s="7" t="s">
        <v>127</v>
      </c>
      <c r="D112" s="7"/>
      <c r="E112" s="22"/>
      <c r="F112" s="22"/>
      <c r="G112" s="40" t="e">
        <f>E112/F112</f>
        <v>#DIV/0!</v>
      </c>
      <c r="H112" s="56">
        <v>800</v>
      </c>
      <c r="I112" s="57"/>
    </row>
    <row r="113" spans="1:9" ht="13.5" customHeight="1">
      <c r="A113" s="232">
        <v>20</v>
      </c>
      <c r="B113" s="243" t="s">
        <v>128</v>
      </c>
      <c r="C113" s="12"/>
      <c r="D113" s="12"/>
      <c r="E113" s="8"/>
      <c r="F113" s="8"/>
      <c r="G113" s="42" t="e">
        <f>G114+G115+G116+G117+G118</f>
        <v>#DIV/0!</v>
      </c>
      <c r="H113" s="39"/>
      <c r="I113" s="39"/>
    </row>
    <row r="114" spans="1:9" ht="27" customHeight="1">
      <c r="A114" s="227"/>
      <c r="B114" s="244"/>
      <c r="C114" s="12" t="s">
        <v>0</v>
      </c>
      <c r="D114" s="12"/>
      <c r="E114" s="8"/>
      <c r="F114" s="8"/>
      <c r="G114" s="40" t="e">
        <f>E114/F114</f>
        <v>#DIV/0!</v>
      </c>
      <c r="H114" s="56">
        <v>100</v>
      </c>
      <c r="I114" s="57"/>
    </row>
    <row r="115" spans="1:9" ht="27" customHeight="1">
      <c r="A115" s="227"/>
      <c r="B115" s="244"/>
      <c r="C115" s="32" t="s">
        <v>1</v>
      </c>
      <c r="D115" s="32"/>
      <c r="E115" s="8"/>
      <c r="F115" s="8"/>
      <c r="G115" s="40" t="e">
        <f>E115/F115</f>
        <v>#DIV/0!</v>
      </c>
      <c r="H115" s="56">
        <v>6</v>
      </c>
      <c r="I115" s="57"/>
    </row>
    <row r="116" spans="1:9" ht="56.25" customHeight="1">
      <c r="A116" s="227"/>
      <c r="B116" s="244"/>
      <c r="C116" s="20" t="s">
        <v>2</v>
      </c>
      <c r="D116" s="77"/>
      <c r="E116" s="10"/>
      <c r="F116" s="8"/>
      <c r="G116" s="40" t="e">
        <f>E116/F116</f>
        <v>#DIV/0!</v>
      </c>
      <c r="H116" s="56">
        <v>100</v>
      </c>
      <c r="I116" s="57"/>
    </row>
    <row r="117" spans="1:9" ht="51">
      <c r="A117" s="227"/>
      <c r="B117" s="244"/>
      <c r="C117" s="5" t="s">
        <v>3</v>
      </c>
      <c r="D117" s="5"/>
      <c r="E117" s="8"/>
      <c r="F117" s="8"/>
      <c r="G117" s="40" t="e">
        <f>E117/F117</f>
        <v>#DIV/0!</v>
      </c>
      <c r="H117" s="56">
        <v>100</v>
      </c>
      <c r="I117" s="57"/>
    </row>
    <row r="118" spans="1:9" ht="40.5" customHeight="1">
      <c r="A118" s="228"/>
      <c r="B118" s="245"/>
      <c r="C118" s="5" t="s">
        <v>4</v>
      </c>
      <c r="D118" s="5"/>
      <c r="E118" s="8"/>
      <c r="F118" s="8"/>
      <c r="G118" s="40" t="e">
        <f>E118/F118</f>
        <v>#DIV/0!</v>
      </c>
      <c r="H118" s="56">
        <v>30</v>
      </c>
      <c r="I118" s="57"/>
    </row>
    <row r="119" spans="1:9" ht="14.25" customHeight="1">
      <c r="A119" s="249">
        <v>21</v>
      </c>
      <c r="B119" s="243" t="s">
        <v>5</v>
      </c>
      <c r="C119" s="3"/>
      <c r="D119" s="3"/>
      <c r="E119" s="8"/>
      <c r="F119" s="8"/>
      <c r="G119" s="17" t="e">
        <f>G120+G122+#REF!+#REF!+#REF!</f>
        <v>#DIV/0!</v>
      </c>
      <c r="H119" s="39"/>
      <c r="I119" s="39"/>
    </row>
    <row r="120" spans="1:9" ht="25.5">
      <c r="A120" s="249"/>
      <c r="B120" s="244"/>
      <c r="C120" s="12" t="s">
        <v>6</v>
      </c>
      <c r="D120" s="12"/>
      <c r="E120" s="8"/>
      <c r="F120" s="8"/>
      <c r="G120" s="8" t="e">
        <f>E120/F120</f>
        <v>#DIV/0!</v>
      </c>
      <c r="H120" s="53">
        <v>57</v>
      </c>
      <c r="I120" s="55"/>
    </row>
    <row r="121" spans="1:9" ht="38.25">
      <c r="A121" s="249"/>
      <c r="B121" s="244"/>
      <c r="C121" s="12" t="s">
        <v>144</v>
      </c>
      <c r="D121" s="12"/>
      <c r="E121" s="8"/>
      <c r="F121" s="8"/>
      <c r="G121" s="8" t="e">
        <f>E121/F121</f>
        <v>#DIV/0!</v>
      </c>
      <c r="H121" s="53">
        <v>1</v>
      </c>
      <c r="I121" s="55"/>
    </row>
    <row r="122" spans="1:9" ht="39" customHeight="1">
      <c r="A122" s="249"/>
      <c r="B122" s="245"/>
      <c r="C122" s="12" t="s">
        <v>7</v>
      </c>
      <c r="D122" s="12"/>
      <c r="E122" s="8"/>
      <c r="F122" s="8"/>
      <c r="G122" s="8" t="e">
        <f>E122/F122</f>
        <v>#DIV/0!</v>
      </c>
      <c r="H122" s="54">
        <v>45.8</v>
      </c>
      <c r="I122" s="55"/>
    </row>
    <row r="123" spans="1:9" ht="75" customHeight="1">
      <c r="A123" s="24">
        <v>22</v>
      </c>
      <c r="B123" s="60" t="s">
        <v>8</v>
      </c>
      <c r="C123" s="12" t="s">
        <v>9</v>
      </c>
      <c r="D123" s="12"/>
      <c r="E123" s="8"/>
      <c r="F123" s="8"/>
      <c r="G123" s="13" t="e">
        <f>E123/F123</f>
        <v>#DIV/0!</v>
      </c>
      <c r="H123" s="57">
        <v>63.7</v>
      </c>
      <c r="I123" s="57"/>
    </row>
    <row r="124" spans="1:9" ht="13.5" customHeight="1">
      <c r="A124" s="249">
        <v>23</v>
      </c>
      <c r="B124" s="250" t="s">
        <v>10</v>
      </c>
      <c r="C124" s="12"/>
      <c r="D124" s="12"/>
      <c r="E124" s="8"/>
      <c r="F124" s="8"/>
      <c r="G124" s="13" t="e">
        <f>G125+#REF!+#REF!+#REF!</f>
        <v>#DIV/0!</v>
      </c>
      <c r="H124" s="39"/>
      <c r="I124" s="39"/>
    </row>
    <row r="125" spans="1:9" ht="27.75" customHeight="1">
      <c r="A125" s="249"/>
      <c r="B125" s="251"/>
      <c r="C125" s="5" t="s">
        <v>143</v>
      </c>
      <c r="D125" s="5"/>
      <c r="E125" s="7"/>
      <c r="F125" s="7"/>
      <c r="G125" s="8" t="e">
        <f>E125/F125</f>
        <v>#DIV/0!</v>
      </c>
      <c r="H125" s="63">
        <v>0.1</v>
      </c>
      <c r="I125" s="57"/>
    </row>
    <row r="126" spans="1:9" ht="12.75" customHeight="1">
      <c r="A126" s="232">
        <v>26</v>
      </c>
      <c r="B126" s="243" t="s">
        <v>157</v>
      </c>
      <c r="C126" s="3"/>
      <c r="D126" s="3"/>
      <c r="E126" s="7"/>
      <c r="F126" s="7"/>
      <c r="G126" s="42" t="e">
        <f>(G127+#REF!+#REF!+#REF!)/4</f>
        <v>#DIV/0!</v>
      </c>
      <c r="H126" s="39"/>
      <c r="I126" s="39"/>
    </row>
    <row r="127" spans="1:9" ht="39.75" customHeight="1">
      <c r="A127" s="227"/>
      <c r="B127" s="244"/>
      <c r="C127" s="5" t="s">
        <v>13</v>
      </c>
      <c r="D127" s="5"/>
      <c r="E127" s="8"/>
      <c r="F127" s="8"/>
      <c r="G127" s="8" t="e">
        <f>E127/F127</f>
        <v>#DIV/0!</v>
      </c>
      <c r="H127" s="57">
        <v>5000</v>
      </c>
      <c r="I127" s="57"/>
    </row>
    <row r="128" spans="1:9" ht="28.5" customHeight="1">
      <c r="A128" s="65">
        <v>27</v>
      </c>
      <c r="B128" s="59" t="s">
        <v>15</v>
      </c>
      <c r="C128" s="26" t="s">
        <v>147</v>
      </c>
      <c r="D128" s="26"/>
      <c r="E128" s="8"/>
      <c r="F128" s="8"/>
      <c r="G128" s="22" t="e">
        <f>E128/F128</f>
        <v>#DIV/0!</v>
      </c>
      <c r="H128" s="39">
        <v>7</v>
      </c>
      <c r="I128" s="39"/>
    </row>
    <row r="129" spans="1:9" ht="14.25" customHeight="1">
      <c r="A129" s="232">
        <v>28</v>
      </c>
      <c r="B129" s="252" t="s">
        <v>16</v>
      </c>
      <c r="C129" s="26"/>
      <c r="D129" s="26"/>
      <c r="E129" s="8"/>
      <c r="F129" s="8"/>
      <c r="G129" s="13" t="e">
        <f>G130+G131</f>
        <v>#DIV/0!</v>
      </c>
      <c r="H129" s="39"/>
      <c r="I129" s="39"/>
    </row>
    <row r="130" spans="1:9" ht="36">
      <c r="A130" s="227"/>
      <c r="B130" s="252"/>
      <c r="C130" s="26" t="s">
        <v>17</v>
      </c>
      <c r="D130" s="26"/>
      <c r="E130" s="8"/>
      <c r="F130" s="8"/>
      <c r="G130" s="8" t="e">
        <f>E130/F130</f>
        <v>#DIV/0!</v>
      </c>
      <c r="H130" s="57">
        <v>3</v>
      </c>
      <c r="I130" s="57"/>
    </row>
    <row r="131" spans="1:9" ht="26.25" customHeight="1">
      <c r="A131" s="228"/>
      <c r="B131" s="252"/>
      <c r="C131" s="26" t="s">
        <v>18</v>
      </c>
      <c r="D131" s="26"/>
      <c r="E131" s="8"/>
      <c r="F131" s="8"/>
      <c r="G131" s="8" t="e">
        <f>E131/F131</f>
        <v>#DIV/0!</v>
      </c>
      <c r="H131" s="57">
        <v>10</v>
      </c>
      <c r="I131" s="57"/>
    </row>
    <row r="132" spans="1:9" ht="15.75" customHeight="1">
      <c r="A132" s="232">
        <v>29</v>
      </c>
      <c r="B132" s="252" t="s">
        <v>19</v>
      </c>
      <c r="C132" s="25"/>
      <c r="D132" s="25"/>
      <c r="E132" s="8"/>
      <c r="F132" s="8"/>
      <c r="G132" s="42" t="e">
        <f>G133+G134+#REF!</f>
        <v>#DIV/0!</v>
      </c>
      <c r="H132" s="39"/>
      <c r="I132" s="39"/>
    </row>
    <row r="133" spans="1:9" ht="15.75">
      <c r="A133" s="227"/>
      <c r="B133" s="252"/>
      <c r="C133" s="26" t="s">
        <v>20</v>
      </c>
      <c r="D133" s="26"/>
      <c r="E133" s="8"/>
      <c r="F133" s="8"/>
      <c r="G133" s="8" t="e">
        <f>E133/F133</f>
        <v>#DIV/0!</v>
      </c>
      <c r="H133" s="57">
        <v>80</v>
      </c>
      <c r="I133" s="57"/>
    </row>
    <row r="134" spans="1:9" ht="24">
      <c r="A134" s="227"/>
      <c r="B134" s="252"/>
      <c r="C134" s="26" t="s">
        <v>21</v>
      </c>
      <c r="D134" s="26"/>
      <c r="E134" s="8"/>
      <c r="F134" s="8"/>
      <c r="G134" s="8" t="e">
        <f>E134/F134</f>
        <v>#DIV/0!</v>
      </c>
      <c r="H134" s="57">
        <v>5</v>
      </c>
      <c r="I134" s="57"/>
    </row>
    <row r="135" spans="1:7" ht="14.25" customHeight="1">
      <c r="A135" s="232">
        <v>30</v>
      </c>
      <c r="B135" s="243" t="s">
        <v>136</v>
      </c>
      <c r="C135" s="61"/>
      <c r="D135" s="61"/>
      <c r="E135" s="61"/>
      <c r="F135" s="61"/>
      <c r="G135" s="61"/>
    </row>
    <row r="136" spans="1:8" ht="43.5" customHeight="1">
      <c r="A136" s="227"/>
      <c r="B136" s="244"/>
      <c r="C136" s="5" t="s">
        <v>137</v>
      </c>
      <c r="D136" s="5"/>
      <c r="E136" s="61"/>
      <c r="F136" s="61"/>
      <c r="G136" s="61"/>
      <c r="H136" s="57">
        <v>3000</v>
      </c>
    </row>
    <row r="137" spans="1:8" ht="43.5" customHeight="1">
      <c r="A137" s="228"/>
      <c r="B137" s="245"/>
      <c r="C137" s="5" t="s">
        <v>138</v>
      </c>
      <c r="D137" s="5"/>
      <c r="E137" s="61"/>
      <c r="F137" s="61"/>
      <c r="G137" s="61"/>
      <c r="H137" s="57">
        <v>15</v>
      </c>
    </row>
    <row r="138" spans="1:7" ht="17.25" customHeight="1">
      <c r="A138" s="232">
        <v>31</v>
      </c>
      <c r="B138" s="243" t="s">
        <v>140</v>
      </c>
      <c r="C138" s="61"/>
      <c r="D138" s="61"/>
      <c r="E138" s="61"/>
      <c r="F138" s="61"/>
      <c r="G138" s="61"/>
    </row>
    <row r="139" spans="1:8" ht="42.75" customHeight="1">
      <c r="A139" s="227"/>
      <c r="B139" s="244"/>
      <c r="C139" s="62" t="s">
        <v>139</v>
      </c>
      <c r="D139" s="62"/>
      <c r="E139" s="27"/>
      <c r="F139" s="27"/>
      <c r="G139" s="27"/>
      <c r="H139" s="57">
        <v>3000</v>
      </c>
    </row>
    <row r="140" spans="1:8" ht="63.75">
      <c r="A140" s="227"/>
      <c r="B140" s="244"/>
      <c r="C140" s="5" t="s">
        <v>141</v>
      </c>
      <c r="D140" s="5"/>
      <c r="E140" s="27"/>
      <c r="F140" s="27"/>
      <c r="G140" s="27"/>
      <c r="H140" s="68" t="s">
        <v>156</v>
      </c>
    </row>
    <row r="141" spans="1:8" ht="42" customHeight="1">
      <c r="A141" s="228"/>
      <c r="B141" s="245"/>
      <c r="C141" s="5" t="s">
        <v>142</v>
      </c>
      <c r="D141" s="5"/>
      <c r="E141" s="27"/>
      <c r="F141" s="27"/>
      <c r="G141" s="27"/>
      <c r="H141" s="57">
        <v>10</v>
      </c>
    </row>
  </sheetData>
  <sheetProtection/>
  <mergeCells count="62">
    <mergeCell ref="H26:H35"/>
    <mergeCell ref="A138:A141"/>
    <mergeCell ref="B138:B141"/>
    <mergeCell ref="E2:F2"/>
    <mergeCell ref="G2:H2"/>
    <mergeCell ref="A2:A3"/>
    <mergeCell ref="B2:B3"/>
    <mergeCell ref="C2:C3"/>
    <mergeCell ref="D2:D3"/>
    <mergeCell ref="H6:H23"/>
    <mergeCell ref="A129:A131"/>
    <mergeCell ref="B129:B131"/>
    <mergeCell ref="A132:A134"/>
    <mergeCell ref="B132:B134"/>
    <mergeCell ref="A107:A109"/>
    <mergeCell ref="B107:B109"/>
    <mergeCell ref="A110:A112"/>
    <mergeCell ref="B110:B112"/>
    <mergeCell ref="B126:B127"/>
    <mergeCell ref="G26:G35"/>
    <mergeCell ref="A99:A106"/>
    <mergeCell ref="B99:B106"/>
    <mergeCell ref="A135:A137"/>
    <mergeCell ref="B135:B137"/>
    <mergeCell ref="A119:A122"/>
    <mergeCell ref="B119:B122"/>
    <mergeCell ref="A124:A125"/>
    <mergeCell ref="B124:B125"/>
    <mergeCell ref="A126:A127"/>
    <mergeCell ref="A86:A89"/>
    <mergeCell ref="B86:B89"/>
    <mergeCell ref="A90:A92"/>
    <mergeCell ref="B90:B92"/>
    <mergeCell ref="A113:A118"/>
    <mergeCell ref="B113:B118"/>
    <mergeCell ref="A93:A96"/>
    <mergeCell ref="B93:B96"/>
    <mergeCell ref="A97:A98"/>
    <mergeCell ref="B97:B98"/>
    <mergeCell ref="A71:A74"/>
    <mergeCell ref="B71:B74"/>
    <mergeCell ref="A79:A84"/>
    <mergeCell ref="B79:B84"/>
    <mergeCell ref="A75:A78"/>
    <mergeCell ref="B75:B78"/>
    <mergeCell ref="A1:H1"/>
    <mergeCell ref="A20:A23"/>
    <mergeCell ref="A10:A19"/>
    <mergeCell ref="A52:A58"/>
    <mergeCell ref="B52:B58"/>
    <mergeCell ref="A64:A70"/>
    <mergeCell ref="B64:B70"/>
    <mergeCell ref="B60:B61"/>
    <mergeCell ref="A60:A61"/>
    <mergeCell ref="G6:G23"/>
    <mergeCell ref="A5:A9"/>
    <mergeCell ref="B5:B9"/>
    <mergeCell ref="A25:A36"/>
    <mergeCell ref="B25:B36"/>
    <mergeCell ref="B10:B23"/>
    <mergeCell ref="A37:A51"/>
    <mergeCell ref="B37:B51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A1">
      <pane ySplit="2" topLeftCell="A3" activePane="bottomLeft" state="frozen"/>
      <selection pane="topLeft" activeCell="B1" sqref="B1"/>
      <selection pane="bottomLeft" activeCell="F2" sqref="F2"/>
    </sheetView>
  </sheetViews>
  <sheetFormatPr defaultColWidth="9.00390625" defaultRowHeight="12.75"/>
  <cols>
    <col min="1" max="1" width="4.125" style="0" customWidth="1"/>
    <col min="2" max="2" width="46.00390625" style="0" customWidth="1"/>
    <col min="3" max="3" width="49.875" style="0" customWidth="1"/>
    <col min="4" max="4" width="13.25390625" style="0" customWidth="1"/>
    <col min="5" max="5" width="13.625" style="0" customWidth="1"/>
    <col min="6" max="6" width="17.125" style="0" customWidth="1"/>
    <col min="7" max="7" width="10.875" style="0" customWidth="1"/>
  </cols>
  <sheetData>
    <row r="1" spans="1:15" ht="40.5" customHeight="1">
      <c r="A1" s="233" t="s">
        <v>135</v>
      </c>
      <c r="B1" s="233"/>
      <c r="C1" s="233"/>
      <c r="D1" s="233"/>
      <c r="E1" s="233"/>
      <c r="F1" s="233"/>
      <c r="G1" s="2"/>
      <c r="H1" s="2"/>
      <c r="I1" s="2"/>
      <c r="J1" s="2"/>
      <c r="K1" s="2"/>
      <c r="L1" s="2"/>
      <c r="M1" s="2"/>
      <c r="N1" s="2"/>
      <c r="O1" s="2"/>
    </row>
    <row r="2" spans="1:8" ht="93.75" customHeight="1">
      <c r="A2" s="6" t="s">
        <v>26</v>
      </c>
      <c r="B2" s="1" t="s">
        <v>34</v>
      </c>
      <c r="C2" s="1" t="s">
        <v>22</v>
      </c>
      <c r="D2" s="1" t="s">
        <v>23</v>
      </c>
      <c r="E2" s="1" t="s">
        <v>24</v>
      </c>
      <c r="F2" s="1" t="s">
        <v>25</v>
      </c>
      <c r="G2" s="72"/>
      <c r="H2" s="72"/>
    </row>
    <row r="3" spans="1:6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</row>
    <row r="4" spans="1:6" ht="12.75" customHeight="1">
      <c r="A4" s="232">
        <v>1</v>
      </c>
      <c r="B4" s="262" t="s">
        <v>33</v>
      </c>
      <c r="C4" s="3"/>
      <c r="D4" s="8"/>
      <c r="E4" s="8"/>
      <c r="F4" s="17">
        <f>(F5+F6+F7+F8+F9+F10+F11+F12+F13+F14+F15+F16+F17+F18+F19+F20)/16</f>
        <v>1.0319428370199368</v>
      </c>
    </row>
    <row r="5" spans="1:8" ht="69" customHeight="1">
      <c r="A5" s="227"/>
      <c r="B5" s="263"/>
      <c r="C5" s="5" t="s">
        <v>35</v>
      </c>
      <c r="D5" s="16">
        <f>'ДИП,ПИБС'!F6/'ДИП,ПИБС'!E6</f>
        <v>1</v>
      </c>
      <c r="E5" s="16">
        <f>'ДИП,ПИБС'!H6/'ДИП,ПИБС'!G6</f>
        <v>0.9999645253822539</v>
      </c>
      <c r="F5" s="16">
        <f>D5/E5</f>
        <v>1.0000354758762393</v>
      </c>
      <c r="G5" s="57"/>
      <c r="H5" s="57"/>
    </row>
    <row r="6" spans="1:8" ht="51">
      <c r="A6" s="227"/>
      <c r="B6" s="263"/>
      <c r="C6" s="5" t="s">
        <v>36</v>
      </c>
      <c r="D6" s="16">
        <f>'ДИП,ПИБС'!F7/'ДИП,ПИБС'!E7</f>
        <v>1.025078369905956</v>
      </c>
      <c r="E6" s="16">
        <v>1</v>
      </c>
      <c r="F6" s="16">
        <f>D6/E5</f>
        <v>1.0251147354593424</v>
      </c>
      <c r="G6" s="57"/>
      <c r="H6" s="57"/>
    </row>
    <row r="7" spans="1:8" ht="54.75" customHeight="1">
      <c r="A7" s="227"/>
      <c r="B7" s="263"/>
      <c r="C7" s="5" t="s">
        <v>37</v>
      </c>
      <c r="D7" s="16">
        <f>'ДИП,ПИБС'!F8/'ДИП,ПИБС'!E8</f>
        <v>1.0027739251040222</v>
      </c>
      <c r="E7" s="16">
        <v>1</v>
      </c>
      <c r="F7" s="16">
        <f>D7/E5</f>
        <v>1.002809499387685</v>
      </c>
      <c r="G7" s="57"/>
      <c r="H7" s="57"/>
    </row>
    <row r="8" spans="1:8" ht="143.25" customHeight="1">
      <c r="A8" s="227"/>
      <c r="B8" s="263"/>
      <c r="C8" s="5" t="s">
        <v>38</v>
      </c>
      <c r="D8" s="16">
        <f>'ДИП,ПИБС'!F9/'ДИП,ПИБС'!E9</f>
        <v>3.5714285714285716</v>
      </c>
      <c r="E8" s="16">
        <v>1</v>
      </c>
      <c r="F8" s="16">
        <f>D8/E5</f>
        <v>3.5715552709865688</v>
      </c>
      <c r="G8" s="57"/>
      <c r="H8" s="57"/>
    </row>
    <row r="9" spans="1:8" ht="91.5" customHeight="1">
      <c r="A9" s="227"/>
      <c r="B9" s="230"/>
      <c r="C9" s="5" t="s">
        <v>39</v>
      </c>
      <c r="D9" s="16">
        <f>'ДИП,ПИБС'!F10/'ДИП,ПИБС'!E10</f>
        <v>1.4684385382059801</v>
      </c>
      <c r="E9" s="16">
        <v>1</v>
      </c>
      <c r="F9" s="16">
        <f>D9/E3</f>
        <v>0.293687707641196</v>
      </c>
      <c r="G9" s="57"/>
      <c r="H9" s="57"/>
    </row>
    <row r="10" spans="1:8" ht="121.5" customHeight="1">
      <c r="A10" s="227"/>
      <c r="B10" s="230"/>
      <c r="C10" s="5" t="s">
        <v>40</v>
      </c>
      <c r="D10" s="16">
        <f>'ДИП,ПИБС'!F11/'ДИП,ПИБС'!E11</f>
        <v>0.8583333333333333</v>
      </c>
      <c r="E10" s="16">
        <v>1</v>
      </c>
      <c r="F10" s="16">
        <f>D10/E5</f>
        <v>0.8583637834604386</v>
      </c>
      <c r="G10" s="57"/>
      <c r="H10" s="57"/>
    </row>
    <row r="11" spans="1:8" ht="51">
      <c r="A11" s="227"/>
      <c r="B11" s="230"/>
      <c r="C11" s="5" t="s">
        <v>41</v>
      </c>
      <c r="D11" s="16">
        <f>'ДИП,ПИБС'!F12/'ДИП,ПИБС'!E12</f>
        <v>1.5976627712854758</v>
      </c>
      <c r="E11" s="16">
        <v>1</v>
      </c>
      <c r="F11" s="16">
        <f>D11/E5</f>
        <v>1.597719449772222</v>
      </c>
      <c r="G11" s="57"/>
      <c r="H11" s="57"/>
    </row>
    <row r="12" spans="1:8" ht="51">
      <c r="A12" s="227"/>
      <c r="B12" s="230"/>
      <c r="C12" s="19" t="s">
        <v>42</v>
      </c>
      <c r="D12" s="16">
        <f>'ДИП,ПИБС'!F13/'ДИП,ПИБС'!E13</f>
        <v>1</v>
      </c>
      <c r="E12" s="16">
        <v>1</v>
      </c>
      <c r="F12" s="16">
        <f>D12/E5</f>
        <v>1.0000354758762393</v>
      </c>
      <c r="G12" s="57"/>
      <c r="H12" s="57"/>
    </row>
    <row r="13" spans="1:8" ht="51">
      <c r="A13" s="227"/>
      <c r="B13" s="230"/>
      <c r="C13" s="5" t="s">
        <v>43</v>
      </c>
      <c r="D13" s="16">
        <f>'ДИП,ПИБС'!F14/'ДИП,ПИБС'!E14</f>
        <v>1</v>
      </c>
      <c r="E13" s="16">
        <v>1</v>
      </c>
      <c r="F13" s="16">
        <f>D13/E5</f>
        <v>1.0000354758762393</v>
      </c>
      <c r="G13" s="57"/>
      <c r="H13" s="57"/>
    </row>
    <row r="14" spans="1:8" ht="64.5" customHeight="1">
      <c r="A14" s="227"/>
      <c r="B14" s="230"/>
      <c r="C14" s="19" t="s">
        <v>44</v>
      </c>
      <c r="D14" s="16">
        <f>'ДИП,ПИБС'!F15/'ДИП,ПИБС'!E15</f>
        <v>1</v>
      </c>
      <c r="E14" s="16">
        <v>1</v>
      </c>
      <c r="F14" s="16">
        <f>D14/E5</f>
        <v>1.0000354758762393</v>
      </c>
      <c r="G14" s="57"/>
      <c r="H14" s="57"/>
    </row>
    <row r="15" spans="1:8" ht="63.75">
      <c r="A15" s="227"/>
      <c r="B15" s="230"/>
      <c r="C15" s="19" t="s">
        <v>45</v>
      </c>
      <c r="D15" s="16">
        <f>'ДИП,ПИБС'!F16/'ДИП,ПИБС'!E16</f>
        <v>1.0953947368421053</v>
      </c>
      <c r="E15" s="16">
        <v>1</v>
      </c>
      <c r="F15" s="16">
        <f>D15/E5</f>
        <v>1.0954335969302227</v>
      </c>
      <c r="G15" s="57"/>
      <c r="H15" s="57"/>
    </row>
    <row r="16" spans="1:8" ht="102">
      <c r="A16" s="227"/>
      <c r="B16" s="230"/>
      <c r="C16" s="5" t="s">
        <v>46</v>
      </c>
      <c r="D16" s="16">
        <f>'ДИП,ПИБС'!F17/'ДИП,ПИБС'!E17</f>
        <v>0.9210526315789473</v>
      </c>
      <c r="E16" s="16">
        <v>1</v>
      </c>
      <c r="F16" s="16">
        <f>D16/E5</f>
        <v>0.9210853067281151</v>
      </c>
      <c r="G16" s="57"/>
      <c r="H16" s="57"/>
    </row>
    <row r="17" spans="1:8" ht="114.75" customHeight="1">
      <c r="A17" s="227"/>
      <c r="B17" s="230"/>
      <c r="C17" s="5" t="s">
        <v>47</v>
      </c>
      <c r="D17" s="16">
        <f>'ДИП,ПИБС'!F18/'ДИП,ПИБС'!E18</f>
        <v>0.13333333333333333</v>
      </c>
      <c r="E17" s="16">
        <v>1</v>
      </c>
      <c r="F17" s="16">
        <f>D17/E5</f>
        <v>0.13333806345016525</v>
      </c>
      <c r="G17" s="57"/>
      <c r="H17" s="57"/>
    </row>
    <row r="18" spans="1:8" ht="102">
      <c r="A18" s="227"/>
      <c r="B18" s="230"/>
      <c r="C18" s="5" t="s">
        <v>48</v>
      </c>
      <c r="D18" s="16">
        <f>'ДИП,ПИБС'!F19/'ДИП,ПИБС'!E19</f>
        <v>0</v>
      </c>
      <c r="E18" s="16">
        <v>1</v>
      </c>
      <c r="F18" s="16">
        <f>D18/E5</f>
        <v>0</v>
      </c>
      <c r="G18" s="57"/>
      <c r="H18" s="57"/>
    </row>
    <row r="19" spans="1:8" ht="63.75">
      <c r="A19" s="227"/>
      <c r="B19" s="230"/>
      <c r="C19" s="5" t="s">
        <v>49</v>
      </c>
      <c r="D19" s="16">
        <f>'ДИП,ПИБС'!F20/'ДИП,ПИБС'!E20</f>
        <v>1.011764705882353</v>
      </c>
      <c r="E19" s="16">
        <v>1</v>
      </c>
      <c r="F19" s="16">
        <f>D19/E5</f>
        <v>1.011800599121842</v>
      </c>
      <c r="G19" s="57"/>
      <c r="H19" s="57"/>
    </row>
    <row r="20" spans="1:8" ht="63.75">
      <c r="A20" s="227"/>
      <c r="B20" s="230"/>
      <c r="C20" s="5" t="s">
        <v>50</v>
      </c>
      <c r="D20" s="16">
        <f>'ДИП,ПИБС'!F21/'ДИП,ПИБС'!E21</f>
        <v>1</v>
      </c>
      <c r="E20" s="16">
        <v>1</v>
      </c>
      <c r="F20" s="16">
        <f>D20/E5</f>
        <v>1.0000354758762393</v>
      </c>
      <c r="G20" s="57"/>
      <c r="H20" s="57"/>
    </row>
    <row r="21" spans="1:8" ht="51">
      <c r="A21" s="227"/>
      <c r="B21" s="230"/>
      <c r="C21" s="5" t="s">
        <v>160</v>
      </c>
      <c r="D21" s="16">
        <v>1</v>
      </c>
      <c r="E21" s="16">
        <v>1</v>
      </c>
      <c r="F21" s="16">
        <f>D21/E6</f>
        <v>1</v>
      </c>
      <c r="G21" s="70"/>
      <c r="H21" s="57"/>
    </row>
    <row r="22" spans="1:8" ht="15.75">
      <c r="A22" s="228"/>
      <c r="B22" s="231"/>
      <c r="C22" s="5" t="s">
        <v>161</v>
      </c>
      <c r="D22" s="16">
        <f>'ДИП,ПИБС'!F23/'ДИП,ПИБС'!E23</f>
        <v>1</v>
      </c>
      <c r="E22" s="16">
        <v>1</v>
      </c>
      <c r="F22" s="16">
        <f>D22/E7</f>
        <v>1</v>
      </c>
      <c r="G22" s="70"/>
      <c r="H22" s="57"/>
    </row>
    <row r="23" spans="1:8" ht="15.75">
      <c r="A23" s="232">
        <v>2</v>
      </c>
      <c r="B23" s="225" t="s">
        <v>51</v>
      </c>
      <c r="C23" s="5"/>
      <c r="D23" s="8"/>
      <c r="E23" s="18"/>
      <c r="F23" s="17">
        <f>F24</f>
        <v>1.0000017580265448</v>
      </c>
      <c r="G23" s="57"/>
      <c r="H23" s="57"/>
    </row>
    <row r="24" spans="1:8" ht="40.5" customHeight="1">
      <c r="A24" s="227"/>
      <c r="B24" s="226"/>
      <c r="C24" s="5" t="s">
        <v>52</v>
      </c>
      <c r="D24" s="16">
        <f>'ДИП,ПИБС'!F24/'ДИП,ПИБС'!E24</f>
        <v>1</v>
      </c>
      <c r="E24" s="16">
        <f>'ДИП,ПИБС'!H24/'ДИП,ПИБС'!G24</f>
        <v>0.9999982419765459</v>
      </c>
      <c r="F24" s="16">
        <f>D24/E24</f>
        <v>1.0000017580265448</v>
      </c>
      <c r="G24" s="39"/>
      <c r="H24" s="39"/>
    </row>
    <row r="25" spans="1:8" ht="15" customHeight="1">
      <c r="A25" s="232">
        <v>3</v>
      </c>
      <c r="B25" s="262" t="s">
        <v>176</v>
      </c>
      <c r="C25" s="3"/>
      <c r="D25" s="16"/>
      <c r="E25" s="16"/>
      <c r="F25" s="17">
        <f>(F26+F27+F28+F29+F30+F31+F32+F33+F34+F35+F36)/7</f>
        <v>1.7293504510094666</v>
      </c>
      <c r="G25" s="39"/>
      <c r="H25" s="39"/>
    </row>
    <row r="26" spans="1:8" ht="38.25" customHeight="1">
      <c r="A26" s="227"/>
      <c r="B26" s="263"/>
      <c r="C26" s="5" t="s">
        <v>169</v>
      </c>
      <c r="D26" s="16">
        <f>'ДИП,ПИБС'!F26/'ДИП,ПИБС'!E26</f>
        <v>0.7333333333333333</v>
      </c>
      <c r="E26" s="16">
        <v>0.99</v>
      </c>
      <c r="F26" s="16">
        <f>D26/E26</f>
        <v>0.7407407407407407</v>
      </c>
      <c r="G26" s="39"/>
      <c r="H26" s="39"/>
    </row>
    <row r="27" spans="1:8" ht="25.5">
      <c r="A27" s="227"/>
      <c r="B27" s="263"/>
      <c r="C27" s="5" t="s">
        <v>54</v>
      </c>
      <c r="D27" s="16">
        <v>1.29</v>
      </c>
      <c r="E27" s="16">
        <f>'ДИП,ПИБС'!H26/'ДИП,ПИБС'!G26</f>
        <v>0.9938261953126333</v>
      </c>
      <c r="F27" s="16">
        <f>D27/E27</f>
        <v>1.2980136829601254</v>
      </c>
      <c r="G27" s="57"/>
      <c r="H27" s="57"/>
    </row>
    <row r="28" spans="1:8" ht="38.25">
      <c r="A28" s="227"/>
      <c r="B28" s="263"/>
      <c r="C28" s="20" t="s">
        <v>171</v>
      </c>
      <c r="D28" s="16">
        <f>'ДИП,ПИБС'!F28/'ДИП,ПИБС'!E28</f>
        <v>1.0666666666666667</v>
      </c>
      <c r="E28" s="16">
        <v>0.99</v>
      </c>
      <c r="F28" s="16">
        <f>D28/E28</f>
        <v>1.0774410774410774</v>
      </c>
      <c r="G28" s="57"/>
      <c r="H28" s="57"/>
    </row>
    <row r="29" spans="1:8" ht="38.25" customHeight="1">
      <c r="A29" s="227"/>
      <c r="B29" s="263"/>
      <c r="C29" s="20" t="s">
        <v>55</v>
      </c>
      <c r="D29" s="16">
        <f>'ДИП,ПИБС'!F29/'ДИП,ПИБС'!E29</f>
        <v>1.0740740740740742</v>
      </c>
      <c r="E29" s="16">
        <v>0.99</v>
      </c>
      <c r="F29" s="16">
        <f>D29/E29</f>
        <v>1.0849233071455295</v>
      </c>
      <c r="G29" s="57"/>
      <c r="H29" s="57"/>
    </row>
    <row r="30" spans="1:8" ht="39.75" customHeight="1">
      <c r="A30" s="227"/>
      <c r="B30" s="263"/>
      <c r="C30" s="5" t="s">
        <v>56</v>
      </c>
      <c r="D30" s="16">
        <f>'ДИП,ПИБС'!F30/'ДИП,ПИБС'!E30</f>
        <v>0.96</v>
      </c>
      <c r="E30" s="16">
        <v>0.99</v>
      </c>
      <c r="F30" s="16">
        <f aca="true" t="shared" si="0" ref="F30:F51">D30/E30</f>
        <v>0.9696969696969697</v>
      </c>
      <c r="G30" s="57"/>
      <c r="H30" s="57"/>
    </row>
    <row r="31" spans="1:8" ht="41.25" customHeight="1">
      <c r="A31" s="227"/>
      <c r="B31" s="263"/>
      <c r="C31" s="5" t="s">
        <v>57</v>
      </c>
      <c r="D31" s="16">
        <f>'ДИП,ПИБС'!F31/'ДИП,ПИБС'!E31</f>
        <v>1.0052910052910053</v>
      </c>
      <c r="E31" s="16">
        <v>0.99</v>
      </c>
      <c r="F31" s="16">
        <f t="shared" si="0"/>
        <v>1.0154454598899043</v>
      </c>
      <c r="G31" s="57"/>
      <c r="H31" s="57"/>
    </row>
    <row r="32" spans="1:8" ht="27" customHeight="1">
      <c r="A32" s="227"/>
      <c r="B32" s="263"/>
      <c r="C32" s="5" t="s">
        <v>174</v>
      </c>
      <c r="D32" s="16">
        <f>'ДИП,ПИБС'!F32/'ДИП,ПИБС'!E32</f>
        <v>1</v>
      </c>
      <c r="E32" s="16">
        <v>0.99</v>
      </c>
      <c r="F32" s="16">
        <f t="shared" si="0"/>
        <v>1.0101010101010102</v>
      </c>
      <c r="G32" s="57"/>
      <c r="H32" s="57"/>
    </row>
    <row r="33" spans="1:8" ht="52.5" customHeight="1">
      <c r="A33" s="227"/>
      <c r="B33" s="263"/>
      <c r="C33" s="5" t="s">
        <v>153</v>
      </c>
      <c r="D33" s="16">
        <f>'ДИП,ПИБС'!F33/'ДИП,ПИБС'!E33</f>
        <v>1</v>
      </c>
      <c r="E33" s="16">
        <v>0.99</v>
      </c>
      <c r="F33" s="16">
        <f t="shared" si="0"/>
        <v>1.0101010101010102</v>
      </c>
      <c r="G33" s="57"/>
      <c r="H33" s="57"/>
    </row>
    <row r="34" spans="1:8" ht="55.5" customHeight="1">
      <c r="A34" s="227"/>
      <c r="B34" s="263"/>
      <c r="C34" s="5" t="s">
        <v>154</v>
      </c>
      <c r="D34" s="16">
        <v>1.21</v>
      </c>
      <c r="E34" s="16">
        <v>0.99</v>
      </c>
      <c r="F34" s="16">
        <f t="shared" si="0"/>
        <v>1.222222222222222</v>
      </c>
      <c r="G34" s="57"/>
      <c r="H34" s="57"/>
    </row>
    <row r="35" spans="1:8" ht="75.75" customHeight="1">
      <c r="A35" s="227"/>
      <c r="B35" s="263"/>
      <c r="C35" s="5" t="s">
        <v>155</v>
      </c>
      <c r="D35" s="16">
        <f>'ДИП,ПИБС'!F35/'ДИП,ПИБС'!E35</f>
        <v>1</v>
      </c>
      <c r="E35" s="16">
        <v>0.99</v>
      </c>
      <c r="F35" s="16">
        <f t="shared" si="0"/>
        <v>1.0101010101010102</v>
      </c>
      <c r="G35" s="57"/>
      <c r="H35" s="57"/>
    </row>
    <row r="36" spans="1:8" ht="26.25" customHeight="1">
      <c r="A36" s="24"/>
      <c r="B36" s="84"/>
      <c r="C36" s="5" t="s">
        <v>175</v>
      </c>
      <c r="D36" s="16">
        <f>'ДИП,ПИБС'!F36/'ДИП,ПИБС'!E36</f>
        <v>1.6666666666666667</v>
      </c>
      <c r="E36" s="16">
        <f>'ДИП,ПИБС'!H36/'ДИП,ПИБС'!G36</f>
        <v>1</v>
      </c>
      <c r="F36" s="16">
        <f t="shared" si="0"/>
        <v>1.6666666666666667</v>
      </c>
      <c r="G36" s="57"/>
      <c r="H36" s="57"/>
    </row>
    <row r="37" spans="1:8" ht="14.25" customHeight="1">
      <c r="A37" s="232">
        <v>4</v>
      </c>
      <c r="B37" s="225" t="s">
        <v>58</v>
      </c>
      <c r="C37" s="5"/>
      <c r="D37" s="16"/>
      <c r="E37" s="30"/>
      <c r="F37" s="17" t="e">
        <f>F38+F39+F40+F41+F42+F45+F46+F47+F48+F50+F51+#REF!</f>
        <v>#DIV/0!</v>
      </c>
      <c r="G37" s="39"/>
      <c r="H37" s="39"/>
    </row>
    <row r="38" spans="1:8" ht="42" customHeight="1">
      <c r="A38" s="227"/>
      <c r="B38" s="226"/>
      <c r="C38" s="5" t="s">
        <v>59</v>
      </c>
      <c r="D38" s="16">
        <f>'ДИП,ПИБС'!F38/'ДИП,ПИБС'!E38</f>
        <v>1</v>
      </c>
      <c r="E38" s="16">
        <f>'ДИП,ПИБС'!H38/'ДИП,ПИБС'!G38</f>
        <v>1</v>
      </c>
      <c r="F38" s="16">
        <f t="shared" si="0"/>
        <v>1</v>
      </c>
      <c r="G38" s="57"/>
      <c r="H38" s="57"/>
    </row>
    <row r="39" spans="1:8" ht="24" customHeight="1">
      <c r="A39" s="227"/>
      <c r="B39" s="226"/>
      <c r="C39" s="32" t="s">
        <v>60</v>
      </c>
      <c r="D39" s="16">
        <f>'ДИП,ПИБС'!F39/'ДИП,ПИБС'!E39</f>
        <v>0.8210714285714286</v>
      </c>
      <c r="E39" s="16">
        <f>'ДИП,ПИБС'!H39/'ДИП,ПИБС'!G39</f>
        <v>1</v>
      </c>
      <c r="F39" s="16">
        <f t="shared" si="0"/>
        <v>0.8210714285714286</v>
      </c>
      <c r="G39" s="57"/>
      <c r="H39" s="57"/>
    </row>
    <row r="40" spans="1:8" ht="27.75" customHeight="1">
      <c r="A40" s="227"/>
      <c r="B40" s="226"/>
      <c r="C40" s="33" t="s">
        <v>61</v>
      </c>
      <c r="D40" s="95">
        <f>'ДИП,ПИБС'!F40/'ДИП,ПИБС'!E40</f>
        <v>0.8666666666666667</v>
      </c>
      <c r="E40" s="22">
        <f>'ДИП,ПИБС'!H40/'ДИП,ПИБС'!G40</f>
        <v>1</v>
      </c>
      <c r="F40" s="16">
        <f t="shared" si="0"/>
        <v>0.8666666666666667</v>
      </c>
      <c r="G40" s="57"/>
      <c r="H40" s="57"/>
    </row>
    <row r="41" spans="1:8" ht="39" customHeight="1">
      <c r="A41" s="227"/>
      <c r="B41" s="226"/>
      <c r="C41" s="88" t="s">
        <v>149</v>
      </c>
      <c r="D41" s="94"/>
      <c r="E41" s="22"/>
      <c r="F41" s="16" t="e">
        <f t="shared" si="0"/>
        <v>#DIV/0!</v>
      </c>
      <c r="G41" s="57"/>
      <c r="H41" s="57"/>
    </row>
    <row r="42" spans="1:8" ht="53.25" customHeight="1">
      <c r="A42" s="227"/>
      <c r="B42" s="226"/>
      <c r="C42" s="19" t="s">
        <v>62</v>
      </c>
      <c r="D42" s="95">
        <f>'ДИП,ПИБС'!F42/'ДИП,ПИБС'!E42</f>
        <v>2.1142857142857143</v>
      </c>
      <c r="E42" s="22">
        <f>'ДИП,ПИБС'!H42/'ДИП,ПИБС'!G42</f>
        <v>1</v>
      </c>
      <c r="F42" s="16">
        <f t="shared" si="0"/>
        <v>2.1142857142857143</v>
      </c>
      <c r="G42" s="57"/>
      <c r="H42" s="57"/>
    </row>
    <row r="43" spans="1:8" ht="28.5" customHeight="1">
      <c r="A43" s="227"/>
      <c r="B43" s="226"/>
      <c r="C43" s="19" t="s">
        <v>177</v>
      </c>
      <c r="D43" s="95">
        <f>'ДИП,ПИБС'!F43/'ДИП,ПИБС'!E43</f>
        <v>1</v>
      </c>
      <c r="E43" s="16">
        <f>'ДИП,ПИБС'!H43/'ДИП,ПИБС'!G43</f>
        <v>1</v>
      </c>
      <c r="F43" s="16">
        <f t="shared" si="0"/>
        <v>1</v>
      </c>
      <c r="G43" s="57"/>
      <c r="H43" s="57"/>
    </row>
    <row r="44" spans="1:8" ht="24.75" customHeight="1">
      <c r="A44" s="227"/>
      <c r="B44" s="226"/>
      <c r="C44" s="5" t="s">
        <v>63</v>
      </c>
      <c r="D44" s="16">
        <f>'ДИП,ПИБС'!F44/'ДИП,ПИБС'!E44</f>
        <v>1</v>
      </c>
      <c r="E44" s="16">
        <f>'ДИП,ПИБС'!H44/'ДИП,ПИБС'!G44</f>
        <v>1</v>
      </c>
      <c r="F44" s="16">
        <f t="shared" si="0"/>
        <v>1</v>
      </c>
      <c r="G44" s="57"/>
      <c r="H44" s="57"/>
    </row>
    <row r="45" spans="1:8" ht="17.25" customHeight="1">
      <c r="A45" s="227"/>
      <c r="B45" s="226"/>
      <c r="C45" s="34" t="s">
        <v>64</v>
      </c>
      <c r="D45" s="22"/>
      <c r="E45" s="22"/>
      <c r="F45" s="16" t="e">
        <f t="shared" si="0"/>
        <v>#DIV/0!</v>
      </c>
      <c r="G45" s="57"/>
      <c r="H45" s="57"/>
    </row>
    <row r="46" spans="1:8" ht="14.25" customHeight="1">
      <c r="A46" s="227"/>
      <c r="B46" s="226"/>
      <c r="C46" s="35" t="s">
        <v>65</v>
      </c>
      <c r="D46" s="16">
        <f>'ДИП,ПИБС'!F46/'ДИП,ПИБС'!E46</f>
        <v>1</v>
      </c>
      <c r="E46" s="16">
        <f>'ДИП,ПИБС'!H46/'ДИП,ПИБС'!G46</f>
        <v>1</v>
      </c>
      <c r="F46" s="16">
        <f t="shared" si="0"/>
        <v>1</v>
      </c>
      <c r="G46" s="57"/>
      <c r="H46" s="57"/>
    </row>
    <row r="47" spans="1:8" ht="40.5" customHeight="1">
      <c r="A47" s="227"/>
      <c r="B47" s="226"/>
      <c r="C47" s="36" t="s">
        <v>66</v>
      </c>
      <c r="D47" s="95">
        <f>'ДИП,ПИБС'!F47/'ДИП,ПИБС'!E47</f>
        <v>1.8</v>
      </c>
      <c r="E47" s="16">
        <f>'ДИП,ПИБС'!H47/'ДИП,ПИБС'!G47</f>
        <v>1</v>
      </c>
      <c r="F47" s="16">
        <f t="shared" si="0"/>
        <v>1.8</v>
      </c>
      <c r="G47" s="57"/>
      <c r="H47" s="57"/>
    </row>
    <row r="48" spans="1:8" ht="28.5" customHeight="1">
      <c r="A48" s="227"/>
      <c r="B48" s="226"/>
      <c r="C48" s="92" t="s">
        <v>150</v>
      </c>
      <c r="D48" s="10"/>
      <c r="E48" s="8"/>
      <c r="F48" s="16" t="e">
        <f t="shared" si="0"/>
        <v>#DIV/0!</v>
      </c>
      <c r="G48" s="57"/>
      <c r="H48" s="57"/>
    </row>
    <row r="49" spans="1:8" ht="28.5" customHeight="1">
      <c r="A49" s="227"/>
      <c r="B49" s="226"/>
      <c r="C49" s="37" t="s">
        <v>67</v>
      </c>
      <c r="D49" s="10">
        <f>'ДИП,ПИБС'!F49/'ДИП,ПИБС'!E49</f>
        <v>1</v>
      </c>
      <c r="E49" s="8">
        <f>'ДИП,ПИБС'!H49/'ДИП,ПИБС'!G49</f>
        <v>1</v>
      </c>
      <c r="F49" s="16">
        <f t="shared" si="0"/>
        <v>1</v>
      </c>
      <c r="G49" s="57"/>
      <c r="H49" s="57"/>
    </row>
    <row r="50" spans="1:8" ht="42" customHeight="1">
      <c r="A50" s="227"/>
      <c r="B50" s="226"/>
      <c r="C50" s="92" t="s">
        <v>151</v>
      </c>
      <c r="D50" s="10"/>
      <c r="E50" s="8"/>
      <c r="F50" s="16" t="e">
        <f t="shared" si="0"/>
        <v>#DIV/0!</v>
      </c>
      <c r="G50" s="57"/>
      <c r="H50" s="57"/>
    </row>
    <row r="51" spans="1:8" ht="66.75" customHeight="1">
      <c r="A51" s="227"/>
      <c r="B51" s="226"/>
      <c r="C51" s="92" t="s">
        <v>152</v>
      </c>
      <c r="D51" s="10"/>
      <c r="E51" s="8"/>
      <c r="F51" s="16" t="e">
        <f t="shared" si="0"/>
        <v>#DIV/0!</v>
      </c>
      <c r="G51" s="57"/>
      <c r="H51" s="57"/>
    </row>
    <row r="52" spans="1:8" ht="13.5" customHeight="1">
      <c r="A52" s="232">
        <v>5</v>
      </c>
      <c r="B52" s="225" t="s">
        <v>68</v>
      </c>
      <c r="C52" s="3"/>
      <c r="D52" s="7"/>
      <c r="E52" s="7"/>
      <c r="F52" s="17">
        <f>(F53+F54+F55+F56+F57+F58)/6</f>
        <v>1.5358119658119656</v>
      </c>
      <c r="G52" s="39"/>
      <c r="H52" s="39"/>
    </row>
    <row r="53" spans="1:8" ht="27.75" customHeight="1">
      <c r="A53" s="227"/>
      <c r="B53" s="226"/>
      <c r="C53" s="5" t="s">
        <v>69</v>
      </c>
      <c r="D53" s="16">
        <f>'ДИП,ПИБС'!F53/'ДИП,ПИБС'!E53</f>
        <v>1.3</v>
      </c>
      <c r="E53" s="16">
        <f>'ДИП,ПИБС'!H53/'ДИП,ПИБС'!G53</f>
        <v>1</v>
      </c>
      <c r="F53" s="16">
        <f>D53/E53</f>
        <v>1.3</v>
      </c>
      <c r="G53" s="54"/>
      <c r="H53" s="55"/>
    </row>
    <row r="54" spans="1:8" ht="15.75" customHeight="1">
      <c r="A54" s="227"/>
      <c r="B54" s="226"/>
      <c r="C54" s="7" t="s">
        <v>70</v>
      </c>
      <c r="D54" s="16">
        <f>'ДИП,ПИБС'!F54/'ДИП,ПИБС'!E54</f>
        <v>3.2615384615384615</v>
      </c>
      <c r="E54" s="16">
        <f>'ДИП,ПИБС'!H54/'ДИП,ПИБС'!G54</f>
        <v>1</v>
      </c>
      <c r="F54" s="16">
        <f>D54/E54</f>
        <v>3.2615384615384615</v>
      </c>
      <c r="G54" s="54"/>
      <c r="H54" s="55"/>
    </row>
    <row r="55" spans="1:8" ht="27" customHeight="1">
      <c r="A55" s="227"/>
      <c r="B55" s="226"/>
      <c r="C55" s="5" t="s">
        <v>71</v>
      </c>
      <c r="D55" s="95">
        <f>'ДИП,ПИБС'!F55/'ДИП,ПИБС'!E55</f>
        <v>0.36666666666666664</v>
      </c>
      <c r="E55" s="16">
        <f>'ДИП,ПИБС'!H55/'ДИП,ПИБС'!G55</f>
        <v>1</v>
      </c>
      <c r="F55" s="16">
        <f>D55/E55</f>
        <v>0.36666666666666664</v>
      </c>
      <c r="G55" s="54"/>
      <c r="H55" s="55"/>
    </row>
    <row r="56" spans="1:8" ht="17.25" customHeight="1">
      <c r="A56" s="227"/>
      <c r="B56" s="226"/>
      <c r="C56" s="5" t="s">
        <v>148</v>
      </c>
      <c r="D56" s="95">
        <f>'ДИП,ПИБС'!F56/'ДИП,ПИБС'!E56</f>
        <v>1</v>
      </c>
      <c r="E56" s="16">
        <v>0</v>
      </c>
      <c r="F56" s="16">
        <v>1</v>
      </c>
      <c r="G56" s="57"/>
      <c r="H56" s="55"/>
    </row>
    <row r="57" spans="1:8" ht="39.75" customHeight="1">
      <c r="A57" s="227"/>
      <c r="B57" s="226"/>
      <c r="C57" s="5" t="s">
        <v>179</v>
      </c>
      <c r="D57" s="95">
        <f>'ДИП,ПИБС'!F57/'ДИП,ПИБС'!E57</f>
        <v>1.6666666666666667</v>
      </c>
      <c r="E57" s="16">
        <v>1</v>
      </c>
      <c r="F57" s="16">
        <f>D57/E57</f>
        <v>1.6666666666666667</v>
      </c>
      <c r="G57" s="57"/>
      <c r="H57" s="55"/>
    </row>
    <row r="58" spans="1:8" ht="41.25" customHeight="1">
      <c r="A58" s="228"/>
      <c r="B58" s="229"/>
      <c r="C58" s="5" t="s">
        <v>180</v>
      </c>
      <c r="D58" s="10">
        <f>'ДИП,ПИБС'!F58/'ДИП,ПИБС'!E58</f>
        <v>1.62</v>
      </c>
      <c r="E58" s="8">
        <f>'ДИП,ПИБС'!H58/'ДИП,ПИБС'!G58</f>
        <v>1</v>
      </c>
      <c r="F58" s="16">
        <f>D58/E58</f>
        <v>1.62</v>
      </c>
      <c r="G58" s="57"/>
      <c r="H58" s="55"/>
    </row>
    <row r="59" spans="1:8" ht="38.25">
      <c r="A59" s="13">
        <v>6</v>
      </c>
      <c r="B59" s="96" t="s">
        <v>72</v>
      </c>
      <c r="C59" s="9"/>
      <c r="D59" s="11"/>
      <c r="E59" s="7"/>
      <c r="F59" s="17">
        <f>(F60+F63+F65)/3</f>
        <v>0.8969137502849063</v>
      </c>
      <c r="G59" s="39"/>
      <c r="H59" s="39"/>
    </row>
    <row r="60" spans="1:8" ht="12.75" customHeight="1">
      <c r="A60" s="234" t="s">
        <v>74</v>
      </c>
      <c r="B60" s="237" t="s">
        <v>73</v>
      </c>
      <c r="C60" s="9"/>
      <c r="D60" s="11"/>
      <c r="E60" s="7"/>
      <c r="F60" s="17">
        <f>F61+F62/2</f>
        <v>1.6907186491243302</v>
      </c>
      <c r="G60" s="39"/>
      <c r="H60" s="39"/>
    </row>
    <row r="61" spans="1:8" ht="40.5" customHeight="1">
      <c r="A61" s="235"/>
      <c r="B61" s="264"/>
      <c r="C61" s="14" t="s">
        <v>75</v>
      </c>
      <c r="D61" s="95">
        <f>'ДИП,ПИБС'!F60/'ДИП,ПИБС'!E60</f>
        <v>1</v>
      </c>
      <c r="E61" s="21" t="s">
        <v>182</v>
      </c>
      <c r="F61" s="8">
        <v>0</v>
      </c>
      <c r="G61" s="64"/>
      <c r="H61" s="39"/>
    </row>
    <row r="62" spans="1:8" ht="38.25">
      <c r="A62" s="236"/>
      <c r="B62" s="238"/>
      <c r="C62" s="14" t="s">
        <v>76</v>
      </c>
      <c r="D62" s="95">
        <f>'ДИП,ПИБС'!F61/'ДИП,ПИБС'!E61</f>
        <v>3</v>
      </c>
      <c r="E62" s="16">
        <f>'ДИП,ПИБС'!H61/'ДИП,ПИБС'!G61</f>
        <v>0.8871966963733979</v>
      </c>
      <c r="F62" s="16">
        <f aca="true" t="shared" si="1" ref="F62:F79">D62/E62</f>
        <v>3.3814372982486605</v>
      </c>
      <c r="G62" s="64"/>
      <c r="H62" s="39"/>
    </row>
    <row r="63" spans="1:8" ht="13.5" customHeight="1">
      <c r="A63" s="234" t="s">
        <v>78</v>
      </c>
      <c r="B63" s="237" t="s">
        <v>77</v>
      </c>
      <c r="C63" s="14"/>
      <c r="D63" s="95"/>
      <c r="E63" s="16"/>
      <c r="F63" s="17">
        <f>F64</f>
        <v>0</v>
      </c>
      <c r="G63" s="64"/>
      <c r="H63" s="39"/>
    </row>
    <row r="64" spans="1:8" ht="54.75" customHeight="1">
      <c r="A64" s="236"/>
      <c r="B64" s="238"/>
      <c r="C64" s="5" t="s">
        <v>79</v>
      </c>
      <c r="D64" s="95">
        <f>'ДИП,ПИБС'!F62/'ДИП,ПИБС'!E62</f>
        <v>1.1666666666666667</v>
      </c>
      <c r="E64" s="21" t="s">
        <v>182</v>
      </c>
      <c r="F64" s="22">
        <v>0</v>
      </c>
      <c r="G64" s="64"/>
      <c r="H64" s="39"/>
    </row>
    <row r="65" spans="1:8" ht="15" customHeight="1">
      <c r="A65" s="234" t="s">
        <v>183</v>
      </c>
      <c r="B65" s="237" t="s">
        <v>184</v>
      </c>
      <c r="C65" s="5"/>
      <c r="D65" s="95"/>
      <c r="E65" s="21"/>
      <c r="F65" s="17">
        <f>F66</f>
        <v>1.0000226017303886</v>
      </c>
      <c r="G65" s="64"/>
      <c r="H65" s="39"/>
    </row>
    <row r="66" spans="1:8" ht="54.75" customHeight="1">
      <c r="A66" s="236"/>
      <c r="B66" s="238"/>
      <c r="C66" s="5" t="s">
        <v>185</v>
      </c>
      <c r="D66" s="95">
        <f>'ДИП,ПИБС'!F63/'ДИП,ПИБС'!E63</f>
        <v>1</v>
      </c>
      <c r="E66" s="16">
        <f>'ДИП,ПИБС'!H63/'ДИП,ПИБС'!G63</f>
        <v>0.9999773987804381</v>
      </c>
      <c r="F66" s="16">
        <f t="shared" si="1"/>
        <v>1.0000226017303886</v>
      </c>
      <c r="G66" s="64"/>
      <c r="H66" s="39"/>
    </row>
    <row r="67" spans="1:8" ht="15" customHeight="1">
      <c r="A67" s="234" t="s">
        <v>81</v>
      </c>
      <c r="B67" s="225" t="s">
        <v>80</v>
      </c>
      <c r="C67" s="5"/>
      <c r="D67" s="8"/>
      <c r="E67" s="8"/>
      <c r="F67" s="17">
        <f>(F68+F69+F70+F71+F72+F73)/6</f>
        <v>0.6500446676256338</v>
      </c>
      <c r="G67" s="39"/>
      <c r="H67" s="39"/>
    </row>
    <row r="68" spans="1:8" ht="27" customHeight="1">
      <c r="A68" s="235"/>
      <c r="B68" s="226"/>
      <c r="C68" s="5" t="s">
        <v>189</v>
      </c>
      <c r="D68" s="16">
        <f>'ДИП,ПИБС'!F65/'ДИП,ПИБС'!E65</f>
        <v>1</v>
      </c>
      <c r="E68" s="16">
        <f>'ДИП,ПИБС'!H65/'ДИП,ПИБС'!G65</f>
        <v>0.6457860804039323</v>
      </c>
      <c r="F68" s="16">
        <f>D68/E68</f>
        <v>1.5485003940848505</v>
      </c>
      <c r="G68" s="57"/>
      <c r="H68" s="39"/>
    </row>
    <row r="69" spans="1:8" ht="27.75" customHeight="1">
      <c r="A69" s="235"/>
      <c r="B69" s="226"/>
      <c r="C69" s="62" t="s">
        <v>192</v>
      </c>
      <c r="D69" s="16">
        <v>0</v>
      </c>
      <c r="E69" s="16">
        <f>'ДИП,ПИБС'!H66/'ДИП,ПИБС'!G66</f>
        <v>0.9994024511164876</v>
      </c>
      <c r="F69" s="22">
        <f t="shared" si="1"/>
        <v>0</v>
      </c>
      <c r="G69" s="57"/>
      <c r="H69" s="57"/>
    </row>
    <row r="70" spans="1:8" ht="25.5" customHeight="1">
      <c r="A70" s="235"/>
      <c r="B70" s="226"/>
      <c r="C70" s="5" t="s">
        <v>193</v>
      </c>
      <c r="D70" s="16">
        <f>'ДИП,ПИБС'!F67/'ДИП,ПИБС'!E67</f>
        <v>0.8694029850746269</v>
      </c>
      <c r="E70" s="16">
        <f>'ДИП,ПИБС'!H67/'ДИП,ПИБС'!G67</f>
        <v>1</v>
      </c>
      <c r="F70" s="16">
        <f t="shared" si="1"/>
        <v>0.8694029850746269</v>
      </c>
      <c r="G70" s="57"/>
      <c r="H70" s="57"/>
    </row>
    <row r="71" spans="1:8" ht="27.75" customHeight="1">
      <c r="A71" s="235"/>
      <c r="B71" s="226"/>
      <c r="C71" s="5" t="s">
        <v>146</v>
      </c>
      <c r="D71" s="16">
        <f>'ДИП,ПИБС'!F68/'ДИП,ПИБС'!E68</f>
        <v>1.3602941176470589</v>
      </c>
      <c r="E71" s="16">
        <f>'ДИП,ПИБС'!H68/'ДИП,ПИБС'!G68</f>
        <v>0.9176514962936486</v>
      </c>
      <c r="F71" s="22">
        <f t="shared" si="1"/>
        <v>1.482364626594326</v>
      </c>
      <c r="G71" s="57"/>
      <c r="H71" s="57"/>
    </row>
    <row r="72" spans="1:8" ht="32.25" customHeight="1">
      <c r="A72" s="235"/>
      <c r="B72" s="226"/>
      <c r="C72" s="5" t="s">
        <v>159</v>
      </c>
      <c r="D72" s="16">
        <f>'ДИП,ПИБС'!F69/'ДИП,ПИБС'!E69</f>
        <v>0</v>
      </c>
      <c r="E72" s="16">
        <v>0</v>
      </c>
      <c r="F72" s="22">
        <v>0</v>
      </c>
      <c r="G72" s="57"/>
      <c r="H72" s="57"/>
    </row>
    <row r="73" spans="1:8" ht="30.75" customHeight="1">
      <c r="A73" s="235"/>
      <c r="B73" s="226"/>
      <c r="C73" s="5" t="s">
        <v>195</v>
      </c>
      <c r="D73" s="16">
        <f>'ДИП,ПИБС'!F70/'ДИП,ПИБС'!E70</f>
        <v>0</v>
      </c>
      <c r="E73" s="16">
        <f>'ДИП,ПИБС'!H70/'ДИП,ПИБС'!G70</f>
        <v>0.4989378</v>
      </c>
      <c r="F73" s="22">
        <f t="shared" si="1"/>
        <v>0</v>
      </c>
      <c r="G73" s="57"/>
      <c r="H73" s="57"/>
    </row>
    <row r="74" spans="1:8" ht="14.25" customHeight="1">
      <c r="A74" s="234" t="s">
        <v>83</v>
      </c>
      <c r="B74" s="225" t="s">
        <v>84</v>
      </c>
      <c r="C74" s="5"/>
      <c r="D74" s="8"/>
      <c r="E74" s="8"/>
      <c r="F74" s="17">
        <f>(F75+F76+F77)/3</f>
        <v>1.66750208855472</v>
      </c>
      <c r="G74" s="39"/>
      <c r="H74" s="39"/>
    </row>
    <row r="75" spans="1:8" ht="26.25" customHeight="1">
      <c r="A75" s="235"/>
      <c r="B75" s="226"/>
      <c r="C75" s="20" t="s">
        <v>196</v>
      </c>
      <c r="D75" s="8">
        <f>'ДИП,ПИБС'!F72/'ДИП,ПИБС'!E72</f>
        <v>1</v>
      </c>
      <c r="E75" s="8">
        <f>'ДИП,ПИБС'!H72/'ДИП,ПИБС'!G72</f>
        <v>1</v>
      </c>
      <c r="F75" s="22">
        <f t="shared" si="1"/>
        <v>1</v>
      </c>
      <c r="G75" s="39"/>
      <c r="H75" s="39"/>
    </row>
    <row r="76" spans="1:8" ht="39" customHeight="1">
      <c r="A76" s="235"/>
      <c r="B76" s="226"/>
      <c r="C76" s="5" t="s">
        <v>197</v>
      </c>
      <c r="D76" s="8">
        <f>'ДИП,ПИБС'!F73/'ДИП,ПИБС'!E73</f>
        <v>3</v>
      </c>
      <c r="E76" s="8">
        <f>'ДИП,ПИБС'!H73/'ДИП,ПИБС'!G73</f>
        <v>1</v>
      </c>
      <c r="F76" s="22">
        <f t="shared" si="1"/>
        <v>3</v>
      </c>
      <c r="G76" s="39"/>
      <c r="H76" s="39"/>
    </row>
    <row r="77" spans="1:8" ht="27.75" customHeight="1">
      <c r="A77" s="236"/>
      <c r="B77" s="226"/>
      <c r="C77" s="5" t="s">
        <v>198</v>
      </c>
      <c r="D77" s="8">
        <f>'ДИП,ПИБС'!F74/'ДИП,ПИБС'!E74</f>
        <v>1</v>
      </c>
      <c r="E77" s="71">
        <f>'ДИП,ПИБС'!H74/'ДИП,ПИБС'!G74</f>
        <v>0.9975</v>
      </c>
      <c r="F77" s="22">
        <f t="shared" si="1"/>
        <v>1.0025062656641603</v>
      </c>
      <c r="G77" s="39"/>
      <c r="H77" s="39"/>
    </row>
    <row r="78" spans="1:8" ht="12" customHeight="1">
      <c r="A78" s="234" t="s">
        <v>86</v>
      </c>
      <c r="B78" s="225" t="s">
        <v>87</v>
      </c>
      <c r="C78" s="5"/>
      <c r="D78" s="8"/>
      <c r="E78" s="8"/>
      <c r="F78" s="17">
        <f>(F79+F80+F81)/3</f>
        <v>1.43737059622544</v>
      </c>
      <c r="G78" s="39"/>
      <c r="H78" s="39"/>
    </row>
    <row r="79" spans="1:8" ht="41.25" customHeight="1">
      <c r="A79" s="235"/>
      <c r="B79" s="226"/>
      <c r="C79" s="5" t="s">
        <v>88</v>
      </c>
      <c r="D79" s="22">
        <f>'ДИП,ПИБС'!F76/'ДИП,ПИБС'!E76</f>
        <v>2.3020134228187916</v>
      </c>
      <c r="E79" s="8">
        <f>'ДИП,ПИБС'!H76/'ДИП,ПИБС'!G76</f>
        <v>1</v>
      </c>
      <c r="F79" s="22">
        <f t="shared" si="1"/>
        <v>2.3020134228187916</v>
      </c>
      <c r="G79" s="57"/>
      <c r="H79" s="57"/>
    </row>
    <row r="80" spans="1:8" ht="27.75" customHeight="1">
      <c r="A80" s="235"/>
      <c r="B80" s="226"/>
      <c r="C80" s="5" t="s">
        <v>89</v>
      </c>
      <c r="D80" s="22">
        <f>'ДИП,ПИБС'!F77/'ДИП,ПИБС'!E77</f>
        <v>1</v>
      </c>
      <c r="E80" s="8">
        <f>'ДИП,ПИБС'!H77/'ДИП,ПИБС'!G77</f>
        <v>1</v>
      </c>
      <c r="F80" s="22">
        <f>D80/E80</f>
        <v>1</v>
      </c>
      <c r="G80" s="57"/>
      <c r="H80" s="57"/>
    </row>
    <row r="81" spans="1:8" ht="65.25" customHeight="1">
      <c r="A81" s="236"/>
      <c r="B81" s="229"/>
      <c r="C81" s="112" t="s">
        <v>201</v>
      </c>
      <c r="D81" s="22">
        <f>'ДИП,ПИБС'!F78/'ДИП,ПИБС'!E78</f>
        <v>1</v>
      </c>
      <c r="E81" s="16">
        <f>'ДИП,ПИБС'!H78/'ДИП,ПИБС'!G78</f>
        <v>0.9900025916298211</v>
      </c>
      <c r="F81" s="22">
        <f>D81/E81</f>
        <v>1.0100983658575282</v>
      </c>
      <c r="G81" s="57"/>
      <c r="H81" s="57"/>
    </row>
    <row r="82" spans="1:8" ht="13.5" customHeight="1">
      <c r="A82" s="242" t="s">
        <v>31</v>
      </c>
      <c r="B82" s="243" t="s">
        <v>90</v>
      </c>
      <c r="C82" s="5"/>
      <c r="D82" s="8"/>
      <c r="E82" s="8"/>
      <c r="F82" s="13"/>
      <c r="G82" s="39"/>
      <c r="H82" s="39"/>
    </row>
    <row r="83" spans="1:8" ht="27.75" customHeight="1">
      <c r="A83" s="242"/>
      <c r="B83" s="244"/>
      <c r="C83" s="5" t="s">
        <v>91</v>
      </c>
      <c r="D83" s="8"/>
      <c r="E83" s="8"/>
      <c r="F83" s="13"/>
      <c r="G83" s="38">
        <v>56073</v>
      </c>
      <c r="H83" s="39"/>
    </row>
    <row r="84" spans="1:8" ht="15.75" customHeight="1">
      <c r="A84" s="242"/>
      <c r="B84" s="244"/>
      <c r="C84" s="5" t="s">
        <v>92</v>
      </c>
      <c r="D84" s="8"/>
      <c r="E84" s="8"/>
      <c r="F84" s="13"/>
      <c r="G84" s="38">
        <v>316</v>
      </c>
      <c r="H84" s="39"/>
    </row>
    <row r="85" spans="1:8" ht="14.25" customHeight="1">
      <c r="A85" s="242"/>
      <c r="B85" s="244"/>
      <c r="C85" s="5" t="s">
        <v>93</v>
      </c>
      <c r="D85" s="8"/>
      <c r="E85" s="8"/>
      <c r="F85" s="13"/>
      <c r="G85" s="38">
        <v>32</v>
      </c>
      <c r="H85" s="39"/>
    </row>
    <row r="86" spans="1:8" ht="27.75" customHeight="1">
      <c r="A86" s="242"/>
      <c r="B86" s="244"/>
      <c r="C86" s="5" t="s">
        <v>94</v>
      </c>
      <c r="D86" s="8"/>
      <c r="E86" s="8"/>
      <c r="F86" s="13"/>
      <c r="G86" s="38">
        <v>3</v>
      </c>
      <c r="H86" s="39"/>
    </row>
    <row r="87" spans="1:8" ht="15" customHeight="1">
      <c r="A87" s="242"/>
      <c r="B87" s="244"/>
      <c r="C87" s="5" t="s">
        <v>95</v>
      </c>
      <c r="D87" s="8"/>
      <c r="E87" s="8"/>
      <c r="F87" s="13"/>
      <c r="G87" s="38">
        <v>1407</v>
      </c>
      <c r="H87" s="39"/>
    </row>
    <row r="88" spans="1:8" ht="38.25" customHeight="1">
      <c r="A88" s="43" t="s">
        <v>96</v>
      </c>
      <c r="B88" s="59" t="s">
        <v>97</v>
      </c>
      <c r="C88" s="5" t="s">
        <v>99</v>
      </c>
      <c r="D88" s="8"/>
      <c r="E88" s="8"/>
      <c r="F88" s="16" t="e">
        <f>D88/E88</f>
        <v>#DIV/0!</v>
      </c>
      <c r="G88" s="56">
        <v>100</v>
      </c>
      <c r="H88" s="57"/>
    </row>
    <row r="89" spans="1:8" ht="13.5" customHeight="1">
      <c r="A89" s="234" t="s">
        <v>98</v>
      </c>
      <c r="B89" s="243" t="s">
        <v>100</v>
      </c>
      <c r="C89" s="5"/>
      <c r="D89" s="8"/>
      <c r="E89" s="8"/>
      <c r="F89" s="17" t="e">
        <f>(F90+F91+F92)/3</f>
        <v>#DIV/0!</v>
      </c>
      <c r="G89" s="38"/>
      <c r="H89" s="39"/>
    </row>
    <row r="90" spans="1:8" ht="51" customHeight="1">
      <c r="A90" s="235"/>
      <c r="B90" s="244"/>
      <c r="C90" s="5" t="s">
        <v>102</v>
      </c>
      <c r="D90" s="8"/>
      <c r="E90" s="8"/>
      <c r="F90" s="8" t="e">
        <f>D90/E90</f>
        <v>#DIV/0!</v>
      </c>
      <c r="G90" s="56">
        <v>4</v>
      </c>
      <c r="H90" s="56"/>
    </row>
    <row r="91" spans="1:8" ht="51" customHeight="1">
      <c r="A91" s="235"/>
      <c r="B91" s="244"/>
      <c r="C91" s="5" t="s">
        <v>103</v>
      </c>
      <c r="D91" s="8"/>
      <c r="E91" s="8"/>
      <c r="F91" s="16" t="e">
        <f>D91/E91</f>
        <v>#DIV/0!</v>
      </c>
      <c r="G91" s="56">
        <v>6</v>
      </c>
      <c r="H91" s="56"/>
    </row>
    <row r="92" spans="1:8" ht="39" customHeight="1">
      <c r="A92" s="236"/>
      <c r="B92" s="245"/>
      <c r="C92" s="5" t="s">
        <v>104</v>
      </c>
      <c r="D92" s="8"/>
      <c r="E92" s="8"/>
      <c r="F92" s="8" t="e">
        <f>D92/E92</f>
        <v>#DIV/0!</v>
      </c>
      <c r="G92" s="56">
        <v>6</v>
      </c>
      <c r="H92" s="56"/>
    </row>
    <row r="93" spans="1:8" ht="12.75" customHeight="1">
      <c r="A93" s="234" t="s">
        <v>101</v>
      </c>
      <c r="B93" s="243" t="s">
        <v>105</v>
      </c>
      <c r="C93" s="5"/>
      <c r="D93" s="8"/>
      <c r="E93" s="8"/>
      <c r="F93" s="42" t="e">
        <f>F94+#REF!+F95</f>
        <v>#DIV/0!</v>
      </c>
      <c r="G93" s="38"/>
      <c r="H93" s="39"/>
    </row>
    <row r="94" spans="1:8" ht="27" customHeight="1">
      <c r="A94" s="235"/>
      <c r="B94" s="244"/>
      <c r="C94" s="5" t="s">
        <v>107</v>
      </c>
      <c r="D94" s="8"/>
      <c r="E94" s="8"/>
      <c r="F94" s="8" t="e">
        <f>D94/E94</f>
        <v>#DIV/0!</v>
      </c>
      <c r="G94" s="56">
        <v>35</v>
      </c>
      <c r="H94" s="56"/>
    </row>
    <row r="95" spans="1:8" ht="26.25" customHeight="1">
      <c r="A95" s="236"/>
      <c r="B95" s="245"/>
      <c r="C95" s="5" t="s">
        <v>108</v>
      </c>
      <c r="D95" s="8"/>
      <c r="E95" s="8"/>
      <c r="F95" s="22" t="e">
        <f>D95/E95</f>
        <v>#DIV/0!</v>
      </c>
      <c r="G95" s="56">
        <v>15</v>
      </c>
      <c r="H95" s="56"/>
    </row>
    <row r="96" spans="1:8" ht="14.25" customHeight="1">
      <c r="A96" s="234" t="s">
        <v>106</v>
      </c>
      <c r="B96" s="243" t="s">
        <v>109</v>
      </c>
      <c r="C96" s="5"/>
      <c r="D96" s="8"/>
      <c r="E96" s="8"/>
      <c r="F96" s="17" t="e">
        <f>F97+#REF!+F98+F99+#REF!+#REF!+#REF!+#REF!+#REF!+#REF!+#REF!+#REF!+#REF!+#REF!+#REF!</f>
        <v>#DIV/0!</v>
      </c>
      <c r="G96" s="38"/>
      <c r="H96" s="39"/>
    </row>
    <row r="97" spans="1:8" ht="26.25" customHeight="1">
      <c r="A97" s="235"/>
      <c r="B97" s="244"/>
      <c r="C97" s="5" t="s">
        <v>158</v>
      </c>
      <c r="D97" s="8"/>
      <c r="E97" s="8"/>
      <c r="F97" s="8" t="e">
        <f>D97/E97</f>
        <v>#DIV/0!</v>
      </c>
      <c r="G97" s="56">
        <v>2</v>
      </c>
      <c r="H97" s="55"/>
    </row>
    <row r="98" spans="1:8" ht="26.25" customHeight="1">
      <c r="A98" s="235"/>
      <c r="B98" s="244"/>
      <c r="C98" s="5" t="s">
        <v>111</v>
      </c>
      <c r="D98" s="8"/>
      <c r="E98" s="8"/>
      <c r="F98" s="16" t="e">
        <f>D98/E98</f>
        <v>#DIV/0!</v>
      </c>
      <c r="G98" s="56">
        <v>8</v>
      </c>
      <c r="H98" s="54"/>
    </row>
    <row r="99" spans="1:8" ht="46.5" customHeight="1">
      <c r="A99" s="235"/>
      <c r="B99" s="244"/>
      <c r="C99" s="5" t="s">
        <v>112</v>
      </c>
      <c r="D99" s="8"/>
      <c r="E99" s="8"/>
      <c r="F99" s="8" t="e">
        <f>D99/E99</f>
        <v>#DIV/0!</v>
      </c>
      <c r="G99" s="56">
        <v>50</v>
      </c>
      <c r="H99" s="55"/>
    </row>
    <row r="100" spans="1:8" ht="13.5" customHeight="1">
      <c r="A100" s="234" t="s">
        <v>110</v>
      </c>
      <c r="B100" s="243" t="s">
        <v>113</v>
      </c>
      <c r="C100" s="5"/>
      <c r="D100" s="8"/>
      <c r="E100" s="8"/>
      <c r="F100" s="44" t="e">
        <f>#REF!+#REF!+#REF!+#REF!+F101+#REF!</f>
        <v>#REF!</v>
      </c>
      <c r="G100" s="38"/>
      <c r="H100" s="39"/>
    </row>
    <row r="101" spans="1:8" ht="39" customHeight="1">
      <c r="A101" s="235"/>
      <c r="B101" s="244"/>
      <c r="C101" s="5" t="s">
        <v>114</v>
      </c>
      <c r="D101" s="8"/>
      <c r="E101" s="8"/>
      <c r="F101" s="16" t="e">
        <f>D101/E101</f>
        <v>#DIV/0!</v>
      </c>
      <c r="G101" s="56">
        <v>10</v>
      </c>
      <c r="H101" s="56"/>
    </row>
    <row r="102" spans="1:8" ht="14.25" customHeight="1">
      <c r="A102" s="232">
        <v>17</v>
      </c>
      <c r="B102" s="243" t="s">
        <v>116</v>
      </c>
      <c r="C102" s="5"/>
      <c r="D102" s="8"/>
      <c r="E102" s="8"/>
      <c r="F102" s="42" t="e">
        <f>F103+#REF!+#REF!+F104+F105+F106+#REF!+#REF!+F107+#REF!+#REF!+F109</f>
        <v>#DIV/0!</v>
      </c>
      <c r="G102" s="38"/>
      <c r="H102" s="39"/>
    </row>
    <row r="103" spans="1:8" ht="39" customHeight="1">
      <c r="A103" s="227"/>
      <c r="B103" s="244"/>
      <c r="C103" s="5" t="s">
        <v>117</v>
      </c>
      <c r="D103" s="8"/>
      <c r="E103" s="8"/>
      <c r="F103" s="40" t="e">
        <f aca="true" t="shared" si="2" ref="F103:F109">D103/E103</f>
        <v>#DIV/0!</v>
      </c>
      <c r="G103" s="56">
        <v>50</v>
      </c>
      <c r="H103" s="57"/>
    </row>
    <row r="104" spans="1:8" ht="27.75" customHeight="1">
      <c r="A104" s="227"/>
      <c r="B104" s="244"/>
      <c r="C104" s="5" t="s">
        <v>118</v>
      </c>
      <c r="D104" s="8"/>
      <c r="E104" s="8"/>
      <c r="F104" s="40" t="e">
        <f t="shared" si="2"/>
        <v>#DIV/0!</v>
      </c>
      <c r="G104" s="56">
        <v>830</v>
      </c>
      <c r="H104" s="57"/>
    </row>
    <row r="105" spans="1:8" ht="15.75" customHeight="1">
      <c r="A105" s="227"/>
      <c r="B105" s="244"/>
      <c r="C105" s="7" t="s">
        <v>119</v>
      </c>
      <c r="D105" s="8"/>
      <c r="E105" s="8"/>
      <c r="F105" s="40" t="e">
        <f t="shared" si="2"/>
        <v>#DIV/0!</v>
      </c>
      <c r="G105" s="56">
        <v>1</v>
      </c>
      <c r="H105" s="57"/>
    </row>
    <row r="106" spans="1:8" ht="40.5" customHeight="1">
      <c r="A106" s="227"/>
      <c r="B106" s="244"/>
      <c r="C106" s="5" t="s">
        <v>120</v>
      </c>
      <c r="D106" s="8"/>
      <c r="E106" s="8"/>
      <c r="F106" s="40" t="e">
        <f t="shared" si="2"/>
        <v>#DIV/0!</v>
      </c>
      <c r="G106" s="56">
        <v>1529</v>
      </c>
      <c r="H106" s="57"/>
    </row>
    <row r="107" spans="1:8" ht="30" customHeight="1">
      <c r="A107" s="227"/>
      <c r="B107" s="244"/>
      <c r="C107" s="12" t="s">
        <v>129</v>
      </c>
      <c r="D107" s="18"/>
      <c r="E107" s="18"/>
      <c r="F107" s="40" t="e">
        <f t="shared" si="2"/>
        <v>#DIV/0!</v>
      </c>
      <c r="G107" s="56">
        <v>3</v>
      </c>
      <c r="H107" s="57"/>
    </row>
    <row r="108" spans="1:8" ht="42.75" customHeight="1">
      <c r="A108" s="227"/>
      <c r="B108" s="244"/>
      <c r="C108" s="12" t="s">
        <v>145</v>
      </c>
      <c r="D108" s="18"/>
      <c r="E108" s="18"/>
      <c r="F108" s="40" t="e">
        <f t="shared" si="2"/>
        <v>#DIV/0!</v>
      </c>
      <c r="G108" s="56">
        <v>7000</v>
      </c>
      <c r="H108" s="57"/>
    </row>
    <row r="109" spans="1:8" ht="27.75" customHeight="1">
      <c r="A109" s="228"/>
      <c r="B109" s="245"/>
      <c r="C109" s="12" t="s">
        <v>121</v>
      </c>
      <c r="D109" s="18"/>
      <c r="E109" s="18"/>
      <c r="F109" s="40" t="e">
        <f t="shared" si="2"/>
        <v>#DIV/0!</v>
      </c>
      <c r="G109" s="56">
        <v>800</v>
      </c>
      <c r="H109" s="56"/>
    </row>
    <row r="110" spans="1:8" ht="16.5" customHeight="1">
      <c r="A110" s="232">
        <v>18</v>
      </c>
      <c r="B110" s="243" t="s">
        <v>122</v>
      </c>
      <c r="C110" s="12"/>
      <c r="D110" s="18"/>
      <c r="E110" s="18"/>
      <c r="F110" s="41" t="e">
        <f>F111+F112</f>
        <v>#DIV/0!</v>
      </c>
      <c r="G110" s="38"/>
      <c r="H110" s="39"/>
    </row>
    <row r="111" spans="1:8" ht="27.75" customHeight="1">
      <c r="A111" s="227"/>
      <c r="B111" s="244"/>
      <c r="C111" s="12" t="s">
        <v>123</v>
      </c>
      <c r="D111" s="18"/>
      <c r="E111" s="18"/>
      <c r="F111" s="40" t="e">
        <f>D111/E111</f>
        <v>#DIV/0!</v>
      </c>
      <c r="G111" s="56">
        <v>30</v>
      </c>
      <c r="H111" s="57"/>
    </row>
    <row r="112" spans="1:8" ht="40.5" customHeight="1">
      <c r="A112" s="227"/>
      <c r="B112" s="244"/>
      <c r="C112" s="12" t="s">
        <v>124</v>
      </c>
      <c r="D112" s="18"/>
      <c r="E112" s="18"/>
      <c r="F112" s="40" t="e">
        <f>D112/E112</f>
        <v>#DIV/0!</v>
      </c>
      <c r="G112" s="58">
        <v>10921</v>
      </c>
      <c r="H112" s="57"/>
    </row>
    <row r="113" spans="1:8" ht="12.75" customHeight="1">
      <c r="A113" s="232">
        <v>19</v>
      </c>
      <c r="B113" s="253" t="s">
        <v>126</v>
      </c>
      <c r="C113" s="12"/>
      <c r="D113" s="18"/>
      <c r="E113" s="18"/>
      <c r="F113" s="41" t="e">
        <f>(F114+F115)/2</f>
        <v>#DIV/0!</v>
      </c>
      <c r="G113" s="39"/>
      <c r="H113" s="39"/>
    </row>
    <row r="114" spans="1:8" ht="27" customHeight="1">
      <c r="A114" s="227"/>
      <c r="B114" s="254"/>
      <c r="C114" s="12" t="s">
        <v>32</v>
      </c>
      <c r="D114" s="40"/>
      <c r="E114" s="40"/>
      <c r="F114" s="40" t="e">
        <f>D114/E114</f>
        <v>#DIV/0!</v>
      </c>
      <c r="G114" s="56">
        <v>20</v>
      </c>
      <c r="H114" s="57"/>
    </row>
    <row r="115" spans="1:8" ht="18.75" customHeight="1">
      <c r="A115" s="228"/>
      <c r="B115" s="255"/>
      <c r="C115" s="7" t="s">
        <v>127</v>
      </c>
      <c r="D115" s="22"/>
      <c r="E115" s="22"/>
      <c r="F115" s="40" t="e">
        <f>D115/E115</f>
        <v>#DIV/0!</v>
      </c>
      <c r="G115" s="56">
        <v>800</v>
      </c>
      <c r="H115" s="57"/>
    </row>
    <row r="116" spans="1:8" ht="13.5" customHeight="1">
      <c r="A116" s="232">
        <v>20</v>
      </c>
      <c r="B116" s="243" t="s">
        <v>128</v>
      </c>
      <c r="C116" s="12"/>
      <c r="D116" s="8"/>
      <c r="E116" s="8"/>
      <c r="F116" s="42" t="e">
        <f>F117+F118+F119+F120+F121</f>
        <v>#DIV/0!</v>
      </c>
      <c r="G116" s="39"/>
      <c r="H116" s="39"/>
    </row>
    <row r="117" spans="1:8" ht="27" customHeight="1">
      <c r="A117" s="227"/>
      <c r="B117" s="244"/>
      <c r="C117" s="12" t="s">
        <v>0</v>
      </c>
      <c r="D117" s="8"/>
      <c r="E117" s="8"/>
      <c r="F117" s="40" t="e">
        <f>D117/E117</f>
        <v>#DIV/0!</v>
      </c>
      <c r="G117" s="56">
        <v>100</v>
      </c>
      <c r="H117" s="57"/>
    </row>
    <row r="118" spans="1:8" ht="27" customHeight="1">
      <c r="A118" s="227"/>
      <c r="B118" s="244"/>
      <c r="C118" s="32" t="s">
        <v>1</v>
      </c>
      <c r="D118" s="8"/>
      <c r="E118" s="8"/>
      <c r="F118" s="40" t="e">
        <f>D118/E118</f>
        <v>#DIV/0!</v>
      </c>
      <c r="G118" s="56">
        <v>6</v>
      </c>
      <c r="H118" s="57"/>
    </row>
    <row r="119" spans="1:8" ht="56.25" customHeight="1">
      <c r="A119" s="227"/>
      <c r="B119" s="244"/>
      <c r="C119" s="20" t="s">
        <v>2</v>
      </c>
      <c r="D119" s="10"/>
      <c r="E119" s="8"/>
      <c r="F119" s="40" t="e">
        <f>D119/E119</f>
        <v>#DIV/0!</v>
      </c>
      <c r="G119" s="56">
        <v>100</v>
      </c>
      <c r="H119" s="57"/>
    </row>
    <row r="120" spans="1:8" ht="51">
      <c r="A120" s="227"/>
      <c r="B120" s="244"/>
      <c r="C120" s="5" t="s">
        <v>3</v>
      </c>
      <c r="D120" s="8"/>
      <c r="E120" s="8"/>
      <c r="F120" s="40" t="e">
        <f>D120/E120</f>
        <v>#DIV/0!</v>
      </c>
      <c r="G120" s="56">
        <v>100</v>
      </c>
      <c r="H120" s="57"/>
    </row>
    <row r="121" spans="1:8" ht="40.5" customHeight="1">
      <c r="A121" s="228"/>
      <c r="B121" s="245"/>
      <c r="C121" s="5" t="s">
        <v>4</v>
      </c>
      <c r="D121" s="8"/>
      <c r="E121" s="8"/>
      <c r="F121" s="40" t="e">
        <f>D121/E121</f>
        <v>#DIV/0!</v>
      </c>
      <c r="G121" s="56">
        <v>30</v>
      </c>
      <c r="H121" s="57"/>
    </row>
    <row r="122" spans="1:8" ht="14.25" customHeight="1">
      <c r="A122" s="249">
        <v>21</v>
      </c>
      <c r="B122" s="243" t="s">
        <v>5</v>
      </c>
      <c r="C122" s="3"/>
      <c r="D122" s="8"/>
      <c r="E122" s="8"/>
      <c r="F122" s="17" t="e">
        <f>F123+F125+#REF!+#REF!+#REF!</f>
        <v>#DIV/0!</v>
      </c>
      <c r="G122" s="39"/>
      <c r="H122" s="39"/>
    </row>
    <row r="123" spans="1:8" ht="25.5">
      <c r="A123" s="249"/>
      <c r="B123" s="244"/>
      <c r="C123" s="12" t="s">
        <v>6</v>
      </c>
      <c r="D123" s="8"/>
      <c r="E123" s="8"/>
      <c r="F123" s="8" t="e">
        <f>D123/E123</f>
        <v>#DIV/0!</v>
      </c>
      <c r="G123" s="53">
        <v>57</v>
      </c>
      <c r="H123" s="55"/>
    </row>
    <row r="124" spans="1:8" ht="38.25">
      <c r="A124" s="249"/>
      <c r="B124" s="244"/>
      <c r="C124" s="12" t="s">
        <v>144</v>
      </c>
      <c r="D124" s="8"/>
      <c r="E124" s="8"/>
      <c r="F124" s="8" t="e">
        <f>D124/E124</f>
        <v>#DIV/0!</v>
      </c>
      <c r="G124" s="53">
        <v>1</v>
      </c>
      <c r="H124" s="55"/>
    </row>
    <row r="125" spans="1:8" ht="39" customHeight="1">
      <c r="A125" s="249"/>
      <c r="B125" s="245"/>
      <c r="C125" s="12" t="s">
        <v>7</v>
      </c>
      <c r="D125" s="8"/>
      <c r="E125" s="8"/>
      <c r="F125" s="8" t="e">
        <f>D125/E125</f>
        <v>#DIV/0!</v>
      </c>
      <c r="G125" s="54">
        <v>45.8</v>
      </c>
      <c r="H125" s="55"/>
    </row>
    <row r="126" spans="1:8" ht="75" customHeight="1">
      <c r="A126" s="24">
        <v>22</v>
      </c>
      <c r="B126" s="60" t="s">
        <v>8</v>
      </c>
      <c r="C126" s="12" t="s">
        <v>9</v>
      </c>
      <c r="D126" s="8"/>
      <c r="E126" s="8"/>
      <c r="F126" s="13" t="e">
        <f>D126/E126</f>
        <v>#DIV/0!</v>
      </c>
      <c r="G126" s="57">
        <v>63.7</v>
      </c>
      <c r="H126" s="57"/>
    </row>
    <row r="127" spans="1:8" ht="13.5" customHeight="1">
      <c r="A127" s="249">
        <v>23</v>
      </c>
      <c r="B127" s="250" t="s">
        <v>10</v>
      </c>
      <c r="C127" s="12"/>
      <c r="D127" s="8"/>
      <c r="E127" s="8"/>
      <c r="F127" s="13" t="e">
        <f>F128+#REF!+#REF!+#REF!</f>
        <v>#DIV/0!</v>
      </c>
      <c r="G127" s="39"/>
      <c r="H127" s="39"/>
    </row>
    <row r="128" spans="1:8" ht="27.75" customHeight="1">
      <c r="A128" s="249"/>
      <c r="B128" s="251"/>
      <c r="C128" s="5" t="s">
        <v>143</v>
      </c>
      <c r="D128" s="7"/>
      <c r="E128" s="7"/>
      <c r="F128" s="8" t="e">
        <f>D128/E128</f>
        <v>#DIV/0!</v>
      </c>
      <c r="G128" s="63">
        <v>0.1</v>
      </c>
      <c r="H128" s="57"/>
    </row>
    <row r="129" spans="1:8" ht="12.75" customHeight="1">
      <c r="A129" s="232">
        <v>26</v>
      </c>
      <c r="B129" s="243" t="s">
        <v>157</v>
      </c>
      <c r="C129" s="3"/>
      <c r="D129" s="7"/>
      <c r="E129" s="7"/>
      <c r="F129" s="42" t="e">
        <f>(F130+#REF!+#REF!+#REF!)/4</f>
        <v>#DIV/0!</v>
      </c>
      <c r="G129" s="39"/>
      <c r="H129" s="39"/>
    </row>
    <row r="130" spans="1:8" ht="39.75" customHeight="1">
      <c r="A130" s="227"/>
      <c r="B130" s="244"/>
      <c r="C130" s="5" t="s">
        <v>13</v>
      </c>
      <c r="D130" s="8"/>
      <c r="E130" s="8"/>
      <c r="F130" s="8" t="e">
        <f>D130/E130</f>
        <v>#DIV/0!</v>
      </c>
      <c r="G130" s="57">
        <v>5000</v>
      </c>
      <c r="H130" s="57"/>
    </row>
    <row r="131" spans="1:8" ht="28.5" customHeight="1">
      <c r="A131" s="65">
        <v>27</v>
      </c>
      <c r="B131" s="59" t="s">
        <v>15</v>
      </c>
      <c r="C131" s="26" t="s">
        <v>147</v>
      </c>
      <c r="D131" s="8"/>
      <c r="E131" s="8"/>
      <c r="F131" s="22" t="e">
        <f>D131/E131</f>
        <v>#DIV/0!</v>
      </c>
      <c r="G131" s="39">
        <v>7</v>
      </c>
      <c r="H131" s="39"/>
    </row>
    <row r="132" spans="1:8" ht="14.25" customHeight="1">
      <c r="A132" s="232">
        <v>28</v>
      </c>
      <c r="B132" s="252" t="s">
        <v>16</v>
      </c>
      <c r="C132" s="26"/>
      <c r="D132" s="8"/>
      <c r="E132" s="8"/>
      <c r="F132" s="13" t="e">
        <f>F133+F134</f>
        <v>#DIV/0!</v>
      </c>
      <c r="G132" s="39"/>
      <c r="H132" s="39"/>
    </row>
    <row r="133" spans="1:8" ht="36">
      <c r="A133" s="227"/>
      <c r="B133" s="252"/>
      <c r="C133" s="26" t="s">
        <v>17</v>
      </c>
      <c r="D133" s="8"/>
      <c r="E133" s="8"/>
      <c r="F133" s="8" t="e">
        <f>D133/E133</f>
        <v>#DIV/0!</v>
      </c>
      <c r="G133" s="57">
        <v>3</v>
      </c>
      <c r="H133" s="57"/>
    </row>
    <row r="134" spans="1:8" ht="26.25" customHeight="1">
      <c r="A134" s="228"/>
      <c r="B134" s="252"/>
      <c r="C134" s="26" t="s">
        <v>18</v>
      </c>
      <c r="D134" s="8"/>
      <c r="E134" s="8"/>
      <c r="F134" s="8" t="e">
        <f>D134/E134</f>
        <v>#DIV/0!</v>
      </c>
      <c r="G134" s="57">
        <v>10</v>
      </c>
      <c r="H134" s="57"/>
    </row>
    <row r="135" spans="1:8" ht="15.75" customHeight="1">
      <c r="A135" s="232">
        <v>29</v>
      </c>
      <c r="B135" s="252" t="s">
        <v>19</v>
      </c>
      <c r="C135" s="25"/>
      <c r="D135" s="8"/>
      <c r="E135" s="8"/>
      <c r="F135" s="42" t="e">
        <f>F136+F137+#REF!</f>
        <v>#DIV/0!</v>
      </c>
      <c r="G135" s="39"/>
      <c r="H135" s="39"/>
    </row>
    <row r="136" spans="1:8" ht="15.75">
      <c r="A136" s="227"/>
      <c r="B136" s="252"/>
      <c r="C136" s="26" t="s">
        <v>20</v>
      </c>
      <c r="D136" s="8"/>
      <c r="E136" s="8"/>
      <c r="F136" s="8" t="e">
        <f>D136/E136</f>
        <v>#DIV/0!</v>
      </c>
      <c r="G136" s="57">
        <v>80</v>
      </c>
      <c r="H136" s="57"/>
    </row>
    <row r="137" spans="1:8" ht="24">
      <c r="A137" s="227"/>
      <c r="B137" s="252"/>
      <c r="C137" s="26" t="s">
        <v>21</v>
      </c>
      <c r="D137" s="8"/>
      <c r="E137" s="8"/>
      <c r="F137" s="8" t="e">
        <f>D137/E137</f>
        <v>#DIV/0!</v>
      </c>
      <c r="G137" s="57">
        <v>5</v>
      </c>
      <c r="H137" s="57"/>
    </row>
    <row r="138" spans="1:6" ht="14.25" customHeight="1">
      <c r="A138" s="232">
        <v>30</v>
      </c>
      <c r="B138" s="243" t="s">
        <v>136</v>
      </c>
      <c r="C138" s="61"/>
      <c r="D138" s="61"/>
      <c r="E138" s="61"/>
      <c r="F138" s="61"/>
    </row>
    <row r="139" spans="1:7" ht="43.5" customHeight="1">
      <c r="A139" s="227"/>
      <c r="B139" s="244"/>
      <c r="C139" s="5" t="s">
        <v>137</v>
      </c>
      <c r="D139" s="61"/>
      <c r="E139" s="61"/>
      <c r="F139" s="61"/>
      <c r="G139" s="57">
        <v>3000</v>
      </c>
    </row>
    <row r="140" spans="1:7" ht="43.5" customHeight="1">
      <c r="A140" s="228"/>
      <c r="B140" s="245"/>
      <c r="C140" s="5" t="s">
        <v>138</v>
      </c>
      <c r="D140" s="61"/>
      <c r="E140" s="61"/>
      <c r="F140" s="61"/>
      <c r="G140" s="57">
        <v>15</v>
      </c>
    </row>
    <row r="141" spans="1:6" ht="17.25" customHeight="1">
      <c r="A141" s="232">
        <v>31</v>
      </c>
      <c r="B141" s="243" t="s">
        <v>140</v>
      </c>
      <c r="C141" s="61"/>
      <c r="D141" s="61"/>
      <c r="E141" s="61"/>
      <c r="F141" s="61"/>
    </row>
    <row r="142" spans="1:7" ht="42.75" customHeight="1">
      <c r="A142" s="227"/>
      <c r="B142" s="244"/>
      <c r="C142" s="62" t="s">
        <v>139</v>
      </c>
      <c r="D142" s="27"/>
      <c r="E142" s="27"/>
      <c r="F142" s="27"/>
      <c r="G142" s="57">
        <v>3000</v>
      </c>
    </row>
    <row r="143" spans="1:7" ht="63.75">
      <c r="A143" s="227"/>
      <c r="B143" s="244"/>
      <c r="C143" s="5" t="s">
        <v>141</v>
      </c>
      <c r="D143" s="27"/>
      <c r="E143" s="27"/>
      <c r="F143" s="27"/>
      <c r="G143" s="68" t="s">
        <v>156</v>
      </c>
    </row>
    <row r="144" spans="1:7" ht="42" customHeight="1">
      <c r="A144" s="228"/>
      <c r="B144" s="245"/>
      <c r="C144" s="5" t="s">
        <v>142</v>
      </c>
      <c r="D144" s="27"/>
      <c r="E144" s="27"/>
      <c r="F144" s="27"/>
      <c r="G144" s="57">
        <v>10</v>
      </c>
    </row>
  </sheetData>
  <sheetProtection/>
  <mergeCells count="60">
    <mergeCell ref="B9:B14"/>
    <mergeCell ref="B129:B130"/>
    <mergeCell ref="A135:A137"/>
    <mergeCell ref="B135:B137"/>
    <mergeCell ref="A116:A121"/>
    <mergeCell ref="B4:B8"/>
    <mergeCell ref="A4:A8"/>
    <mergeCell ref="A9:A18"/>
    <mergeCell ref="B15:B18"/>
    <mergeCell ref="A19:A22"/>
    <mergeCell ref="B19:B22"/>
    <mergeCell ref="A129:A130"/>
    <mergeCell ref="A82:A87"/>
    <mergeCell ref="B82:B87"/>
    <mergeCell ref="A110:A112"/>
    <mergeCell ref="A141:A144"/>
    <mergeCell ref="B141:B144"/>
    <mergeCell ref="B127:B128"/>
    <mergeCell ref="B122:B125"/>
    <mergeCell ref="A93:A95"/>
    <mergeCell ref="B93:B95"/>
    <mergeCell ref="A1:F1"/>
    <mergeCell ref="A25:A35"/>
    <mergeCell ref="B25:B35"/>
    <mergeCell ref="A74:A77"/>
    <mergeCell ref="A52:A58"/>
    <mergeCell ref="B52:B58"/>
    <mergeCell ref="A65:A66"/>
    <mergeCell ref="B60:B62"/>
    <mergeCell ref="B63:B64"/>
    <mergeCell ref="B113:B115"/>
    <mergeCell ref="B102:B109"/>
    <mergeCell ref="A138:A140"/>
    <mergeCell ref="B138:B140"/>
    <mergeCell ref="A67:A73"/>
    <mergeCell ref="B67:B73"/>
    <mergeCell ref="A113:A115"/>
    <mergeCell ref="A127:A128"/>
    <mergeCell ref="B110:B112"/>
    <mergeCell ref="A96:A99"/>
    <mergeCell ref="A102:A109"/>
    <mergeCell ref="A63:A64"/>
    <mergeCell ref="A132:A134"/>
    <mergeCell ref="B132:B134"/>
    <mergeCell ref="A122:A125"/>
    <mergeCell ref="A89:A92"/>
    <mergeCell ref="B89:B92"/>
    <mergeCell ref="B96:B99"/>
    <mergeCell ref="A100:A101"/>
    <mergeCell ref="B100:B101"/>
    <mergeCell ref="A78:A81"/>
    <mergeCell ref="B78:B81"/>
    <mergeCell ref="B65:B66"/>
    <mergeCell ref="B116:B121"/>
    <mergeCell ref="B37:B51"/>
    <mergeCell ref="A23:A24"/>
    <mergeCell ref="B23:B24"/>
    <mergeCell ref="A37:A51"/>
    <mergeCell ref="B74:B77"/>
    <mergeCell ref="A60:A62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6.125" style="0" customWidth="1"/>
    <col min="2" max="2" width="72.00390625" style="0" customWidth="1"/>
    <col min="3" max="3" width="20.25390625" style="0" customWidth="1"/>
    <col min="4" max="4" width="45.75390625" style="0" customWidth="1"/>
  </cols>
  <sheetData>
    <row r="1" spans="1:13" ht="44.25" customHeight="1">
      <c r="A1" s="233" t="s">
        <v>133</v>
      </c>
      <c r="B1" s="233"/>
      <c r="C1" s="233"/>
      <c r="D1" s="233"/>
      <c r="E1" s="2"/>
      <c r="F1" s="2"/>
      <c r="G1" s="2"/>
      <c r="H1" s="2"/>
      <c r="I1" s="2"/>
      <c r="J1" s="2"/>
      <c r="K1" s="2"/>
      <c r="L1" s="2"/>
      <c r="M1" s="2"/>
    </row>
    <row r="2" spans="1:4" ht="75" customHeight="1">
      <c r="A2" s="6" t="s">
        <v>26</v>
      </c>
      <c r="B2" s="1" t="s">
        <v>34</v>
      </c>
      <c r="C2" s="1" t="s">
        <v>25</v>
      </c>
      <c r="D2" s="1" t="s">
        <v>30</v>
      </c>
    </row>
    <row r="3" spans="1:4" ht="12.75">
      <c r="A3" s="4">
        <v>1</v>
      </c>
      <c r="B3" s="4">
        <v>2</v>
      </c>
      <c r="C3" s="4">
        <v>3</v>
      </c>
      <c r="D3" s="4">
        <v>4</v>
      </c>
    </row>
    <row r="4" spans="1:4" ht="31.5" customHeight="1">
      <c r="A4" s="13">
        <v>1</v>
      </c>
      <c r="B4" s="23" t="s">
        <v>109</v>
      </c>
      <c r="C4" s="46">
        <v>12.6</v>
      </c>
      <c r="D4" s="47" t="s">
        <v>134</v>
      </c>
    </row>
    <row r="5" spans="1:4" ht="30" customHeight="1">
      <c r="A5" s="13">
        <v>2</v>
      </c>
      <c r="B5" s="31" t="s">
        <v>51</v>
      </c>
      <c r="C5" s="46">
        <v>3.9</v>
      </c>
      <c r="D5" s="47" t="s">
        <v>27</v>
      </c>
    </row>
    <row r="6" spans="1:4" ht="30" customHeight="1">
      <c r="A6" s="13">
        <v>3</v>
      </c>
      <c r="B6" s="31" t="s">
        <v>68</v>
      </c>
      <c r="C6" s="42">
        <v>2.4</v>
      </c>
      <c r="D6" s="47" t="s">
        <v>134</v>
      </c>
    </row>
    <row r="7" spans="1:4" ht="42.75" customHeight="1">
      <c r="A7" s="13">
        <v>4</v>
      </c>
      <c r="B7" s="31" t="s">
        <v>122</v>
      </c>
      <c r="C7" s="42">
        <v>2</v>
      </c>
      <c r="D7" s="47" t="s">
        <v>134</v>
      </c>
    </row>
    <row r="8" spans="1:4" ht="39.75" customHeight="1">
      <c r="A8" s="13">
        <v>5</v>
      </c>
      <c r="B8" s="31" t="s">
        <v>12</v>
      </c>
      <c r="C8" s="48">
        <v>1.2</v>
      </c>
      <c r="D8" s="31" t="s">
        <v>28</v>
      </c>
    </row>
    <row r="9" spans="1:4" ht="29.25" customHeight="1">
      <c r="A9" s="13">
        <v>6</v>
      </c>
      <c r="B9" s="31" t="s">
        <v>53</v>
      </c>
      <c r="C9" s="46">
        <v>1.2</v>
      </c>
      <c r="D9" s="31" t="s">
        <v>28</v>
      </c>
    </row>
    <row r="10" spans="1:4" ht="42" customHeight="1">
      <c r="A10" s="13">
        <v>7</v>
      </c>
      <c r="B10" s="31" t="s">
        <v>125</v>
      </c>
      <c r="C10" s="46">
        <v>1.2</v>
      </c>
      <c r="D10" s="31" t="s">
        <v>28</v>
      </c>
    </row>
    <row r="11" spans="1:4" ht="44.25" customHeight="1">
      <c r="A11" s="13">
        <v>8</v>
      </c>
      <c r="B11" s="31" t="s">
        <v>126</v>
      </c>
      <c r="C11" s="49" t="e">
        <f>Оценка!F113</f>
        <v>#DIV/0!</v>
      </c>
      <c r="D11" s="31" t="s">
        <v>28</v>
      </c>
    </row>
    <row r="12" spans="1:4" ht="30" customHeight="1">
      <c r="A12" s="13">
        <v>9</v>
      </c>
      <c r="B12" s="23" t="s">
        <v>105</v>
      </c>
      <c r="C12" s="49">
        <v>1.1</v>
      </c>
      <c r="D12" s="31" t="s">
        <v>28</v>
      </c>
    </row>
    <row r="13" spans="1:4" ht="29.25" customHeight="1">
      <c r="A13" s="13">
        <v>10</v>
      </c>
      <c r="B13" s="31" t="s">
        <v>58</v>
      </c>
      <c r="C13" s="49">
        <v>1.1</v>
      </c>
      <c r="D13" s="31" t="s">
        <v>28</v>
      </c>
    </row>
    <row r="14" spans="1:4" ht="29.25" customHeight="1">
      <c r="A14" s="13">
        <v>11</v>
      </c>
      <c r="B14" s="31" t="s">
        <v>132</v>
      </c>
      <c r="C14" s="49">
        <v>1.1</v>
      </c>
      <c r="D14" s="31" t="s">
        <v>28</v>
      </c>
    </row>
    <row r="15" spans="1:4" ht="52.5" customHeight="1">
      <c r="A15" s="13">
        <v>12</v>
      </c>
      <c r="B15" s="31" t="s">
        <v>80</v>
      </c>
      <c r="C15" s="49">
        <v>1.1</v>
      </c>
      <c r="D15" s="31" t="s">
        <v>28</v>
      </c>
    </row>
    <row r="16" spans="1:4" ht="25.5">
      <c r="A16" s="13">
        <v>13</v>
      </c>
      <c r="B16" s="31" t="s">
        <v>100</v>
      </c>
      <c r="C16" s="48" t="e">
        <f>Оценка!F89</f>
        <v>#DIV/0!</v>
      </c>
      <c r="D16" s="31" t="s">
        <v>28</v>
      </c>
    </row>
    <row r="17" spans="1:4" ht="28.5" customHeight="1">
      <c r="A17" s="13">
        <v>14</v>
      </c>
      <c r="B17" s="31" t="s">
        <v>33</v>
      </c>
      <c r="C17" s="42">
        <f>Оценка!F4/16</f>
        <v>0.06449642731374605</v>
      </c>
      <c r="D17" s="47" t="s">
        <v>28</v>
      </c>
    </row>
    <row r="18" spans="1:4" ht="36.75" customHeight="1">
      <c r="A18" s="13">
        <v>15</v>
      </c>
      <c r="B18" s="31" t="s">
        <v>5</v>
      </c>
      <c r="C18" s="46" t="e">
        <f>Оценка!F122/5</f>
        <v>#DIV/0!</v>
      </c>
      <c r="D18" s="47" t="s">
        <v>28</v>
      </c>
    </row>
    <row r="19" spans="1:4" ht="30" customHeight="1">
      <c r="A19" s="13">
        <v>16</v>
      </c>
      <c r="B19" s="23" t="s">
        <v>16</v>
      </c>
      <c r="C19" s="46" t="e">
        <f>Оценка!F132/2</f>
        <v>#DIV/0!</v>
      </c>
      <c r="D19" s="47" t="s">
        <v>28</v>
      </c>
    </row>
    <row r="20" spans="1:4" ht="40.5" customHeight="1">
      <c r="A20" s="15" t="s">
        <v>115</v>
      </c>
      <c r="B20" s="23" t="s">
        <v>130</v>
      </c>
      <c r="C20" s="46" t="e">
        <f>Оценка!#REF!</f>
        <v>#REF!</v>
      </c>
      <c r="D20" s="47" t="s">
        <v>28</v>
      </c>
    </row>
    <row r="21" spans="1:4" ht="54" customHeight="1">
      <c r="A21" s="13">
        <v>18</v>
      </c>
      <c r="B21" s="50" t="s">
        <v>8</v>
      </c>
      <c r="C21" s="46" t="e">
        <f>Оценка!F126</f>
        <v>#DIV/0!</v>
      </c>
      <c r="D21" s="47" t="s">
        <v>28</v>
      </c>
    </row>
    <row r="22" spans="1:4" ht="29.25" customHeight="1">
      <c r="A22" s="13">
        <v>19</v>
      </c>
      <c r="B22" s="45" t="s">
        <v>11</v>
      </c>
      <c r="C22" s="46" t="e">
        <f>Оценка!#REF!</f>
        <v>#REF!</v>
      </c>
      <c r="D22" s="47" t="s">
        <v>28</v>
      </c>
    </row>
    <row r="23" spans="1:4" ht="29.25" customHeight="1">
      <c r="A23" s="13">
        <v>20</v>
      </c>
      <c r="B23" s="23" t="s">
        <v>19</v>
      </c>
      <c r="C23" s="46" t="e">
        <f>Оценка!F135/3</f>
        <v>#DIV/0!</v>
      </c>
      <c r="D23" s="47" t="s">
        <v>28</v>
      </c>
    </row>
    <row r="24" spans="1:4" ht="28.5" customHeight="1">
      <c r="A24" s="13">
        <v>21</v>
      </c>
      <c r="B24" s="23" t="s">
        <v>87</v>
      </c>
      <c r="C24" s="42">
        <f>Оценка!F78/2</f>
        <v>0.71868529811272</v>
      </c>
      <c r="D24" s="47" t="s">
        <v>28</v>
      </c>
    </row>
    <row r="25" spans="1:4" ht="29.25" customHeight="1">
      <c r="A25" s="13">
        <v>22</v>
      </c>
      <c r="B25" s="31" t="s">
        <v>128</v>
      </c>
      <c r="C25" s="42" t="e">
        <f>Оценка!F116/5</f>
        <v>#DIV/0!</v>
      </c>
      <c r="D25" s="47" t="s">
        <v>28</v>
      </c>
    </row>
    <row r="26" spans="1:4" ht="27.75" customHeight="1">
      <c r="A26" s="13">
        <v>23</v>
      </c>
      <c r="B26" s="31" t="s">
        <v>131</v>
      </c>
      <c r="C26" s="51" t="e">
        <f>Оценка!#REF!/3</f>
        <v>#REF!</v>
      </c>
      <c r="D26" s="47" t="s">
        <v>28</v>
      </c>
    </row>
    <row r="27" spans="1:4" ht="27.75" customHeight="1">
      <c r="A27" s="13">
        <v>24</v>
      </c>
      <c r="B27" s="23" t="s">
        <v>10</v>
      </c>
      <c r="C27" s="46" t="e">
        <f>Оценка!F127/4</f>
        <v>#DIV/0!</v>
      </c>
      <c r="D27" s="52" t="s">
        <v>29</v>
      </c>
    </row>
    <row r="28" spans="1:4" ht="30" customHeight="1">
      <c r="A28" s="13">
        <v>25</v>
      </c>
      <c r="B28" s="23" t="s">
        <v>82</v>
      </c>
      <c r="C28" s="46" t="e">
        <f>Оценка!#REF!/3</f>
        <v>#REF!</v>
      </c>
      <c r="D28" s="47" t="s">
        <v>28</v>
      </c>
    </row>
    <row r="29" spans="1:4" ht="27" customHeight="1">
      <c r="A29" s="13">
        <v>26</v>
      </c>
      <c r="B29" s="23" t="s">
        <v>14</v>
      </c>
      <c r="C29" s="46" t="e">
        <f>Оценка!#REF!/2</f>
        <v>#REF!</v>
      </c>
      <c r="D29" s="47" t="s">
        <v>28</v>
      </c>
    </row>
    <row r="30" spans="1:4" ht="28.5" customHeight="1">
      <c r="A30" s="13">
        <v>27</v>
      </c>
      <c r="B30" s="31" t="s">
        <v>113</v>
      </c>
      <c r="C30" s="46" t="e">
        <f>Оценка!F100/6</f>
        <v>#REF!</v>
      </c>
      <c r="D30" s="47" t="s">
        <v>28</v>
      </c>
    </row>
    <row r="31" spans="1:4" ht="29.25" customHeight="1">
      <c r="A31" s="13">
        <v>28</v>
      </c>
      <c r="B31" s="31" t="s">
        <v>85</v>
      </c>
      <c r="C31" s="42" t="e">
        <f>Оценка!#REF!</f>
        <v>#REF!</v>
      </c>
      <c r="D31" s="47" t="s">
        <v>28</v>
      </c>
    </row>
    <row r="32" spans="1:4" ht="49.5" customHeight="1">
      <c r="A32" s="13"/>
      <c r="B32" s="31"/>
      <c r="C32" s="22"/>
      <c r="D32" s="27"/>
    </row>
    <row r="33" spans="1:4" ht="36" customHeight="1">
      <c r="A33" s="13">
        <v>29</v>
      </c>
      <c r="B33" s="31"/>
      <c r="C33" s="22"/>
      <c r="D33" s="27"/>
    </row>
    <row r="34" spans="1:4" ht="36" customHeight="1">
      <c r="A34" s="13">
        <v>30</v>
      </c>
      <c r="B34" s="31"/>
      <c r="C34" s="22"/>
      <c r="D34" s="27"/>
    </row>
    <row r="35" spans="1:4" ht="36" customHeight="1">
      <c r="A35" s="13">
        <v>31</v>
      </c>
      <c r="B35" s="31"/>
      <c r="C35" s="22"/>
      <c r="D35" s="27"/>
    </row>
    <row r="36" spans="1:4" ht="36" customHeight="1">
      <c r="A36" s="13">
        <v>32</v>
      </c>
      <c r="B36" s="31"/>
      <c r="C36" s="22"/>
      <c r="D36" s="27"/>
    </row>
    <row r="37" ht="12.75">
      <c r="B37" s="28"/>
    </row>
    <row r="38" ht="12.75">
      <c r="B38" s="28"/>
    </row>
    <row r="46" ht="12.75">
      <c r="C46" s="29"/>
    </row>
  </sheetData>
  <sheetProtection/>
  <mergeCells count="1">
    <mergeCell ref="A1:D1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landscape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98"/>
  <sheetViews>
    <sheetView tabSelected="1" zoomScalePageLayoutView="0" workbookViewId="0" topLeftCell="E187">
      <selection activeCell="L185" sqref="L185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375" style="0" customWidth="1"/>
    <col min="4" max="4" width="11.875" style="0" customWidth="1"/>
    <col min="5" max="5" width="13.625" style="0" customWidth="1"/>
    <col min="6" max="6" width="13.75390625" style="0" customWidth="1"/>
    <col min="7" max="7" width="33.00390625" style="0" customWidth="1"/>
    <col min="8" max="8" width="5.75390625" style="0" customWidth="1"/>
    <col min="9" max="9" width="10.125" style="0" customWidth="1"/>
    <col min="10" max="10" width="13.375" style="0" customWidth="1"/>
    <col min="11" max="11" width="13.25390625" style="0" customWidth="1"/>
    <col min="12" max="12" width="16.25390625" style="0" customWidth="1"/>
    <col min="13" max="13" width="14.75390625" style="0" customWidth="1"/>
  </cols>
  <sheetData>
    <row r="1" spans="1:21" ht="28.5" customHeight="1">
      <c r="A1" s="293" t="s">
        <v>293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"/>
      <c r="O1" s="2"/>
      <c r="P1" s="2"/>
      <c r="Q1" s="2"/>
      <c r="R1" s="2"/>
      <c r="S1" s="2"/>
      <c r="T1" s="2"/>
      <c r="U1" s="2"/>
    </row>
    <row r="2" spans="1:21" ht="59.25" customHeight="1">
      <c r="A2" s="258" t="s">
        <v>26</v>
      </c>
      <c r="B2" s="260" t="s">
        <v>295</v>
      </c>
      <c r="C2" s="273" t="s">
        <v>306</v>
      </c>
      <c r="D2" s="274"/>
      <c r="E2" s="275"/>
      <c r="F2" s="268" t="s">
        <v>298</v>
      </c>
      <c r="G2" s="279" t="s">
        <v>300</v>
      </c>
      <c r="H2" s="272" t="s">
        <v>301</v>
      </c>
      <c r="I2" s="272"/>
      <c r="J2" s="272"/>
      <c r="K2" s="268" t="s">
        <v>304</v>
      </c>
      <c r="L2" s="272" t="s">
        <v>305</v>
      </c>
      <c r="M2" s="268" t="s">
        <v>30</v>
      </c>
      <c r="N2" s="2"/>
      <c r="O2" s="2"/>
      <c r="P2" s="2"/>
      <c r="Q2" s="2"/>
      <c r="R2" s="2"/>
      <c r="S2" s="2"/>
      <c r="T2" s="2"/>
      <c r="U2" s="2"/>
    </row>
    <row r="3" spans="1:14" ht="51" customHeight="1">
      <c r="A3" s="259"/>
      <c r="B3" s="261"/>
      <c r="C3" s="137" t="s">
        <v>294</v>
      </c>
      <c r="D3" s="137" t="s">
        <v>296</v>
      </c>
      <c r="E3" s="137" t="s">
        <v>297</v>
      </c>
      <c r="F3" s="268"/>
      <c r="G3" s="280"/>
      <c r="H3" s="135" t="s">
        <v>162</v>
      </c>
      <c r="I3" s="137" t="s">
        <v>302</v>
      </c>
      <c r="J3" s="137" t="s">
        <v>303</v>
      </c>
      <c r="K3" s="268"/>
      <c r="L3" s="272"/>
      <c r="M3" s="268"/>
      <c r="N3" s="72"/>
    </row>
    <row r="4" spans="1:13" ht="1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 t="s">
        <v>299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192" t="s">
        <v>325</v>
      </c>
      <c r="M4" s="4">
        <v>13</v>
      </c>
    </row>
    <row r="5" spans="1:13" ht="20.25" customHeight="1">
      <c r="A5" s="325" t="s">
        <v>203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7"/>
    </row>
    <row r="6" spans="1:13" ht="39.75" customHeight="1">
      <c r="A6" s="269">
        <v>1</v>
      </c>
      <c r="B6" s="276" t="s">
        <v>33</v>
      </c>
      <c r="C6" s="109" t="s">
        <v>292</v>
      </c>
      <c r="D6" s="116">
        <f>D7+D8+D9</f>
        <v>30331.546</v>
      </c>
      <c r="E6" s="116">
        <f>E7+E8+E9</f>
        <v>30330.469999999998</v>
      </c>
      <c r="F6" s="115">
        <f>E6/D6*100</f>
        <v>99.99645253822538</v>
      </c>
      <c r="G6" s="138"/>
      <c r="H6" s="138"/>
      <c r="I6" s="138"/>
      <c r="J6" s="138"/>
      <c r="K6" s="121">
        <f>AVERAGE(K7:K24)</f>
        <v>109.3625606494449</v>
      </c>
      <c r="L6" s="121">
        <f>K6/F6</f>
        <v>1.0936644038211172</v>
      </c>
      <c r="M6" s="116" t="s">
        <v>202</v>
      </c>
    </row>
    <row r="7" spans="1:14" ht="102" customHeight="1">
      <c r="A7" s="270"/>
      <c r="B7" s="277"/>
      <c r="C7" s="117" t="s">
        <v>291</v>
      </c>
      <c r="D7" s="98">
        <v>23495.238</v>
      </c>
      <c r="E7" s="98">
        <v>23494.162</v>
      </c>
      <c r="F7" s="114"/>
      <c r="G7" s="62" t="s">
        <v>307</v>
      </c>
      <c r="H7" s="98" t="s">
        <v>163</v>
      </c>
      <c r="I7" s="139">
        <v>100</v>
      </c>
      <c r="J7" s="139">
        <v>100</v>
      </c>
      <c r="K7" s="131">
        <f>J7/I7*100</f>
        <v>100</v>
      </c>
      <c r="L7" s="139"/>
      <c r="M7" s="140"/>
      <c r="N7" s="57"/>
    </row>
    <row r="8" spans="1:14" ht="76.5" customHeight="1">
      <c r="A8" s="270"/>
      <c r="B8" s="277"/>
      <c r="C8" s="117" t="s">
        <v>289</v>
      </c>
      <c r="D8" s="98">
        <v>3443.152</v>
      </c>
      <c r="E8" s="98">
        <v>3443.152</v>
      </c>
      <c r="F8" s="114"/>
      <c r="G8" s="62" t="s">
        <v>308</v>
      </c>
      <c r="H8" s="98" t="s">
        <v>163</v>
      </c>
      <c r="I8" s="139">
        <v>95.7</v>
      </c>
      <c r="J8" s="139">
        <v>98.1</v>
      </c>
      <c r="K8" s="131">
        <f aca="true" t="shared" si="0" ref="K8:K24">J8/I8*100</f>
        <v>102.5078369905956</v>
      </c>
      <c r="L8" s="139"/>
      <c r="M8" s="140"/>
      <c r="N8" s="57"/>
    </row>
    <row r="9" spans="1:14" ht="91.5" customHeight="1">
      <c r="A9" s="270"/>
      <c r="B9" s="277"/>
      <c r="C9" s="117" t="s">
        <v>290</v>
      </c>
      <c r="D9" s="98">
        <v>3393.156</v>
      </c>
      <c r="E9" s="98">
        <v>3393.156</v>
      </c>
      <c r="F9" s="114"/>
      <c r="G9" s="62" t="s">
        <v>309</v>
      </c>
      <c r="H9" s="98" t="s">
        <v>163</v>
      </c>
      <c r="I9" s="139">
        <v>72.1</v>
      </c>
      <c r="J9" s="139">
        <v>72.3</v>
      </c>
      <c r="K9" s="131">
        <f t="shared" si="0"/>
        <v>100.27739251040222</v>
      </c>
      <c r="L9" s="139"/>
      <c r="M9" s="140"/>
      <c r="N9" s="57"/>
    </row>
    <row r="10" spans="1:14" ht="249" customHeight="1">
      <c r="A10" s="271"/>
      <c r="B10" s="278"/>
      <c r="C10" s="109"/>
      <c r="D10" s="109"/>
      <c r="E10" s="109"/>
      <c r="F10" s="109"/>
      <c r="G10" s="62" t="s">
        <v>310</v>
      </c>
      <c r="H10" s="98" t="s">
        <v>163</v>
      </c>
      <c r="I10" s="139">
        <v>28</v>
      </c>
      <c r="J10" s="139">
        <v>100</v>
      </c>
      <c r="K10" s="131">
        <f t="shared" si="0"/>
        <v>357.14285714285717</v>
      </c>
      <c r="L10" s="139"/>
      <c r="M10" s="140"/>
      <c r="N10" s="57"/>
    </row>
    <row r="11" spans="1:14" ht="155.25" customHeight="1">
      <c r="A11" s="328"/>
      <c r="B11" s="329"/>
      <c r="C11" s="114"/>
      <c r="D11" s="114"/>
      <c r="E11" s="114"/>
      <c r="F11" s="114"/>
      <c r="G11" s="62" t="s">
        <v>311</v>
      </c>
      <c r="H11" s="98" t="s">
        <v>163</v>
      </c>
      <c r="I11" s="139">
        <v>30.1</v>
      </c>
      <c r="J11" s="139">
        <v>44.2</v>
      </c>
      <c r="K11" s="131">
        <f t="shared" si="0"/>
        <v>146.843853820598</v>
      </c>
      <c r="L11" s="139"/>
      <c r="M11" s="140"/>
      <c r="N11" s="57"/>
    </row>
    <row r="12" spans="1:14" ht="198" customHeight="1">
      <c r="A12" s="294"/>
      <c r="B12" s="230"/>
      <c r="C12" s="114"/>
      <c r="D12" s="114"/>
      <c r="E12" s="114"/>
      <c r="F12" s="114"/>
      <c r="G12" s="62" t="s">
        <v>312</v>
      </c>
      <c r="H12" s="98" t="s">
        <v>163</v>
      </c>
      <c r="I12" s="139">
        <v>72</v>
      </c>
      <c r="J12" s="139">
        <v>61.8</v>
      </c>
      <c r="K12" s="131">
        <f t="shared" si="0"/>
        <v>85.83333333333333</v>
      </c>
      <c r="L12" s="139"/>
      <c r="M12" s="140"/>
      <c r="N12" s="57"/>
    </row>
    <row r="13" spans="1:14" ht="76.5">
      <c r="A13" s="294"/>
      <c r="B13" s="230"/>
      <c r="C13" s="114"/>
      <c r="D13" s="114"/>
      <c r="E13" s="114"/>
      <c r="F13" s="114"/>
      <c r="G13" s="62" t="s">
        <v>313</v>
      </c>
      <c r="H13" s="98" t="s">
        <v>163</v>
      </c>
      <c r="I13" s="139">
        <v>59.9</v>
      </c>
      <c r="J13" s="139">
        <v>95.7</v>
      </c>
      <c r="K13" s="131">
        <f t="shared" si="0"/>
        <v>159.76627712854759</v>
      </c>
      <c r="L13" s="139"/>
      <c r="M13" s="140"/>
      <c r="N13" s="57"/>
    </row>
    <row r="14" spans="1:14" ht="83.25" customHeight="1">
      <c r="A14" s="294"/>
      <c r="B14" s="230"/>
      <c r="C14" s="114"/>
      <c r="D14" s="114"/>
      <c r="E14" s="114"/>
      <c r="F14" s="114"/>
      <c r="G14" s="142" t="s">
        <v>314</v>
      </c>
      <c r="H14" s="98" t="s">
        <v>163</v>
      </c>
      <c r="I14" s="143">
        <v>100</v>
      </c>
      <c r="J14" s="139">
        <v>100</v>
      </c>
      <c r="K14" s="131">
        <f t="shared" si="0"/>
        <v>100</v>
      </c>
      <c r="L14" s="139"/>
      <c r="M14" s="140"/>
      <c r="N14" s="57"/>
    </row>
    <row r="15" spans="1:14" ht="85.5" customHeight="1">
      <c r="A15" s="295"/>
      <c r="B15" s="231"/>
      <c r="C15" s="114"/>
      <c r="D15" s="114"/>
      <c r="E15" s="114"/>
      <c r="F15" s="114"/>
      <c r="G15" s="62" t="s">
        <v>315</v>
      </c>
      <c r="H15" s="98" t="s">
        <v>163</v>
      </c>
      <c r="I15" s="139">
        <v>89.1</v>
      </c>
      <c r="J15" s="139">
        <v>89.1</v>
      </c>
      <c r="K15" s="131">
        <f t="shared" si="0"/>
        <v>100</v>
      </c>
      <c r="L15" s="139"/>
      <c r="M15" s="140"/>
      <c r="N15" s="57"/>
    </row>
    <row r="16" spans="1:14" ht="108.75" customHeight="1">
      <c r="A16" s="328"/>
      <c r="B16" s="329"/>
      <c r="C16" s="114"/>
      <c r="D16" s="114"/>
      <c r="E16" s="114"/>
      <c r="F16" s="114"/>
      <c r="G16" s="142" t="s">
        <v>316</v>
      </c>
      <c r="H16" s="98" t="s">
        <v>163</v>
      </c>
      <c r="I16" s="143">
        <v>100</v>
      </c>
      <c r="J16" s="139">
        <v>100</v>
      </c>
      <c r="K16" s="131">
        <f t="shared" si="0"/>
        <v>100</v>
      </c>
      <c r="L16" s="139"/>
      <c r="M16" s="140"/>
      <c r="N16" s="57"/>
    </row>
    <row r="17" spans="1:14" ht="111" customHeight="1">
      <c r="A17" s="294"/>
      <c r="B17" s="230"/>
      <c r="C17" s="114"/>
      <c r="D17" s="114"/>
      <c r="E17" s="114"/>
      <c r="F17" s="114"/>
      <c r="G17" s="142" t="s">
        <v>317</v>
      </c>
      <c r="H17" s="98" t="s">
        <v>163</v>
      </c>
      <c r="I17" s="143">
        <v>91.2</v>
      </c>
      <c r="J17" s="139">
        <v>99.9</v>
      </c>
      <c r="K17" s="131">
        <f t="shared" si="0"/>
        <v>109.53947368421053</v>
      </c>
      <c r="L17" s="139"/>
      <c r="M17" s="140"/>
      <c r="N17" s="57"/>
    </row>
    <row r="18" spans="1:14" ht="153" customHeight="1">
      <c r="A18" s="294"/>
      <c r="B18" s="230"/>
      <c r="C18" s="114"/>
      <c r="D18" s="114"/>
      <c r="E18" s="114"/>
      <c r="F18" s="114"/>
      <c r="G18" s="62" t="s">
        <v>318</v>
      </c>
      <c r="H18" s="98" t="s">
        <v>163</v>
      </c>
      <c r="I18" s="139">
        <v>11.4</v>
      </c>
      <c r="J18" s="139">
        <v>10.5</v>
      </c>
      <c r="K18" s="131">
        <f t="shared" si="0"/>
        <v>92.10526315789474</v>
      </c>
      <c r="L18" s="139"/>
      <c r="M18" s="140"/>
      <c r="N18" s="57"/>
    </row>
    <row r="19" spans="1:14" ht="204.75" customHeight="1">
      <c r="A19" s="295"/>
      <c r="B19" s="231"/>
      <c r="C19" s="114"/>
      <c r="D19" s="114"/>
      <c r="E19" s="114"/>
      <c r="F19" s="114"/>
      <c r="G19" s="62" t="s">
        <v>319</v>
      </c>
      <c r="H19" s="98" t="s">
        <v>163</v>
      </c>
      <c r="I19" s="139">
        <v>30</v>
      </c>
      <c r="J19" s="139">
        <v>4</v>
      </c>
      <c r="K19" s="131">
        <f t="shared" si="0"/>
        <v>13.333333333333334</v>
      </c>
      <c r="L19" s="139"/>
      <c r="M19" s="140"/>
      <c r="N19" s="57"/>
    </row>
    <row r="20" spans="1:14" ht="156.75" customHeight="1">
      <c r="A20" s="199"/>
      <c r="B20" s="200"/>
      <c r="C20" s="114"/>
      <c r="D20" s="114"/>
      <c r="E20" s="114"/>
      <c r="F20" s="114"/>
      <c r="G20" s="62" t="s">
        <v>320</v>
      </c>
      <c r="H20" s="98" t="s">
        <v>163</v>
      </c>
      <c r="I20" s="139">
        <v>15</v>
      </c>
      <c r="J20" s="139">
        <v>0</v>
      </c>
      <c r="K20" s="131">
        <f t="shared" si="0"/>
        <v>0</v>
      </c>
      <c r="L20" s="139"/>
      <c r="M20" s="140"/>
      <c r="N20" s="57"/>
    </row>
    <row r="21" spans="1:14" ht="108.75" customHeight="1">
      <c r="A21" s="294"/>
      <c r="B21" s="200"/>
      <c r="C21" s="114"/>
      <c r="D21" s="114"/>
      <c r="E21" s="114"/>
      <c r="F21" s="114"/>
      <c r="G21" s="62" t="s">
        <v>321</v>
      </c>
      <c r="H21" s="98" t="s">
        <v>163</v>
      </c>
      <c r="I21" s="139">
        <v>8.5</v>
      </c>
      <c r="J21" s="139">
        <v>8.6</v>
      </c>
      <c r="K21" s="131">
        <f t="shared" si="0"/>
        <v>101.17647058823529</v>
      </c>
      <c r="L21" s="139"/>
      <c r="M21" s="140"/>
      <c r="N21" s="57"/>
    </row>
    <row r="22" spans="1:14" ht="110.25" customHeight="1">
      <c r="A22" s="294"/>
      <c r="B22" s="200"/>
      <c r="C22" s="114"/>
      <c r="D22" s="114"/>
      <c r="E22" s="114"/>
      <c r="F22" s="114"/>
      <c r="G22" s="62" t="s">
        <v>322</v>
      </c>
      <c r="H22" s="98" t="s">
        <v>163</v>
      </c>
      <c r="I22" s="139">
        <v>100</v>
      </c>
      <c r="J22" s="139">
        <v>100</v>
      </c>
      <c r="K22" s="131">
        <f t="shared" si="0"/>
        <v>100</v>
      </c>
      <c r="L22" s="139"/>
      <c r="M22" s="140"/>
      <c r="N22" s="57"/>
    </row>
    <row r="23" spans="1:14" ht="84.75" customHeight="1">
      <c r="A23" s="294"/>
      <c r="B23" s="200"/>
      <c r="C23" s="114"/>
      <c r="D23" s="114"/>
      <c r="E23" s="114"/>
      <c r="F23" s="114"/>
      <c r="G23" s="62" t="s">
        <v>160</v>
      </c>
      <c r="H23" s="98" t="s">
        <v>163</v>
      </c>
      <c r="I23" s="139" t="s">
        <v>166</v>
      </c>
      <c r="J23" s="139">
        <v>20</v>
      </c>
      <c r="K23" s="131">
        <v>100</v>
      </c>
      <c r="L23" s="139"/>
      <c r="M23" s="140"/>
      <c r="N23" s="57"/>
    </row>
    <row r="24" spans="1:14" ht="35.25" customHeight="1">
      <c r="A24" s="295"/>
      <c r="B24" s="45"/>
      <c r="C24" s="110"/>
      <c r="D24" s="110"/>
      <c r="E24" s="110"/>
      <c r="F24" s="110"/>
      <c r="G24" s="62" t="s">
        <v>167</v>
      </c>
      <c r="H24" s="98" t="s">
        <v>168</v>
      </c>
      <c r="I24" s="139">
        <v>1</v>
      </c>
      <c r="J24" s="139">
        <v>1</v>
      </c>
      <c r="K24" s="131">
        <f t="shared" si="0"/>
        <v>100</v>
      </c>
      <c r="L24" s="139"/>
      <c r="M24" s="140"/>
      <c r="N24" s="57"/>
    </row>
    <row r="25" spans="1:14" ht="39.75" customHeight="1">
      <c r="A25" s="269">
        <v>2</v>
      </c>
      <c r="B25" s="243" t="s">
        <v>204</v>
      </c>
      <c r="C25" s="109" t="s">
        <v>292</v>
      </c>
      <c r="D25" s="145">
        <f>D26</f>
        <v>4550.565</v>
      </c>
      <c r="E25" s="145">
        <f>E26</f>
        <v>4550.557</v>
      </c>
      <c r="F25" s="115">
        <f>E25/D25*100</f>
        <v>99.99982419765459</v>
      </c>
      <c r="G25" s="62"/>
      <c r="H25" s="98"/>
      <c r="I25" s="139"/>
      <c r="J25" s="139"/>
      <c r="K25" s="121">
        <f>AVERAGE(K26)</f>
        <v>100</v>
      </c>
      <c r="L25" s="121">
        <f>K25/F25</f>
        <v>1.0000017580265448</v>
      </c>
      <c r="M25" s="116" t="s">
        <v>202</v>
      </c>
      <c r="N25" s="39"/>
    </row>
    <row r="26" spans="1:14" ht="63" customHeight="1">
      <c r="A26" s="271"/>
      <c r="B26" s="245"/>
      <c r="C26" s="117" t="s">
        <v>291</v>
      </c>
      <c r="D26" s="98">
        <v>4550.565</v>
      </c>
      <c r="E26" s="98">
        <v>4550.557</v>
      </c>
      <c r="F26" s="31"/>
      <c r="G26" s="62" t="s">
        <v>52</v>
      </c>
      <c r="H26" s="98" t="s">
        <v>163</v>
      </c>
      <c r="I26" s="139">
        <v>100</v>
      </c>
      <c r="J26" s="143">
        <v>100</v>
      </c>
      <c r="K26" s="131">
        <f aca="true" t="shared" si="1" ref="K26:K38">J26/I26*100</f>
        <v>100</v>
      </c>
      <c r="L26" s="143"/>
      <c r="M26" s="116"/>
      <c r="N26" s="39"/>
    </row>
    <row r="27" spans="1:14" ht="39.75" customHeight="1">
      <c r="A27" s="269">
        <v>3</v>
      </c>
      <c r="B27" s="276" t="s">
        <v>205</v>
      </c>
      <c r="C27" s="109" t="s">
        <v>292</v>
      </c>
      <c r="D27" s="145">
        <f>D28</f>
        <v>36714.375</v>
      </c>
      <c r="E27" s="145">
        <f>E28</f>
        <v>36488.325</v>
      </c>
      <c r="F27" s="115">
        <f>E27/D27*100</f>
        <v>99.38430110821714</v>
      </c>
      <c r="G27" s="62"/>
      <c r="H27" s="98"/>
      <c r="I27" s="98"/>
      <c r="J27" s="98"/>
      <c r="K27" s="121">
        <f>AVERAGE(K28:K38)</f>
        <v>109.1389471815004</v>
      </c>
      <c r="L27" s="121">
        <f>K27/F27</f>
        <v>1.0981507739603829</v>
      </c>
      <c r="M27" s="116" t="s">
        <v>202</v>
      </c>
      <c r="N27" s="39"/>
    </row>
    <row r="28" spans="1:14" ht="67.5" customHeight="1">
      <c r="A28" s="270"/>
      <c r="B28" s="277"/>
      <c r="C28" s="117" t="s">
        <v>291</v>
      </c>
      <c r="D28" s="98">
        <v>36714.375</v>
      </c>
      <c r="E28" s="98">
        <v>36488.325</v>
      </c>
      <c r="F28" s="109"/>
      <c r="G28" s="62" t="s">
        <v>169</v>
      </c>
      <c r="H28" s="98" t="s">
        <v>168</v>
      </c>
      <c r="I28" s="146">
        <v>30</v>
      </c>
      <c r="J28" s="146">
        <v>22</v>
      </c>
      <c r="K28" s="131">
        <f t="shared" si="1"/>
        <v>73.33333333333333</v>
      </c>
      <c r="L28" s="146"/>
      <c r="M28" s="147"/>
      <c r="N28" s="57"/>
    </row>
    <row r="29" spans="1:14" ht="42" customHeight="1">
      <c r="A29" s="270"/>
      <c r="B29" s="277"/>
      <c r="C29" s="109"/>
      <c r="D29" s="109"/>
      <c r="E29" s="109"/>
      <c r="F29" s="109"/>
      <c r="G29" s="62" t="s">
        <v>54</v>
      </c>
      <c r="H29" s="98" t="s">
        <v>170</v>
      </c>
      <c r="I29" s="146">
        <v>370</v>
      </c>
      <c r="J29" s="146">
        <v>476</v>
      </c>
      <c r="K29" s="131">
        <f t="shared" si="1"/>
        <v>128.64864864864865</v>
      </c>
      <c r="L29" s="146"/>
      <c r="M29" s="147"/>
      <c r="N29" s="57"/>
    </row>
    <row r="30" spans="1:14" ht="54" customHeight="1">
      <c r="A30" s="270"/>
      <c r="B30" s="277"/>
      <c r="C30" s="109"/>
      <c r="D30" s="109"/>
      <c r="E30" s="109"/>
      <c r="F30" s="109"/>
      <c r="G30" s="117" t="s">
        <v>171</v>
      </c>
      <c r="H30" s="98" t="s">
        <v>163</v>
      </c>
      <c r="I30" s="146">
        <v>30</v>
      </c>
      <c r="J30" s="146">
        <v>32</v>
      </c>
      <c r="K30" s="131">
        <f t="shared" si="1"/>
        <v>106.66666666666667</v>
      </c>
      <c r="L30" s="146"/>
      <c r="M30" s="147"/>
      <c r="N30" s="57"/>
    </row>
    <row r="31" spans="1:14" ht="67.5" customHeight="1">
      <c r="A31" s="270"/>
      <c r="B31" s="277"/>
      <c r="C31" s="109"/>
      <c r="D31" s="109"/>
      <c r="E31" s="109"/>
      <c r="F31" s="109"/>
      <c r="G31" s="117" t="s">
        <v>172</v>
      </c>
      <c r="H31" s="98" t="s">
        <v>163</v>
      </c>
      <c r="I31" s="146">
        <v>54</v>
      </c>
      <c r="J31" s="146">
        <v>58</v>
      </c>
      <c r="K31" s="131">
        <f t="shared" si="1"/>
        <v>107.40740740740742</v>
      </c>
      <c r="L31" s="146"/>
      <c r="M31" s="147"/>
      <c r="N31" s="57"/>
    </row>
    <row r="32" spans="1:14" ht="95.25" customHeight="1">
      <c r="A32" s="270"/>
      <c r="B32" s="277"/>
      <c r="C32" s="109"/>
      <c r="D32" s="109"/>
      <c r="E32" s="109"/>
      <c r="F32" s="109"/>
      <c r="G32" s="62" t="s">
        <v>173</v>
      </c>
      <c r="H32" s="98" t="s">
        <v>163</v>
      </c>
      <c r="I32" s="146">
        <v>50</v>
      </c>
      <c r="J32" s="146">
        <v>48</v>
      </c>
      <c r="K32" s="131">
        <f t="shared" si="1"/>
        <v>96</v>
      </c>
      <c r="L32" s="146"/>
      <c r="M32" s="147"/>
      <c r="N32" s="57"/>
    </row>
    <row r="33" spans="1:14" ht="53.25" customHeight="1">
      <c r="A33" s="270"/>
      <c r="B33" s="277"/>
      <c r="C33" s="109"/>
      <c r="D33" s="109"/>
      <c r="E33" s="109"/>
      <c r="F33" s="109"/>
      <c r="G33" s="62" t="s">
        <v>57</v>
      </c>
      <c r="H33" s="98" t="s">
        <v>163</v>
      </c>
      <c r="I33" s="148">
        <v>18.9</v>
      </c>
      <c r="J33" s="146">
        <v>19</v>
      </c>
      <c r="K33" s="131">
        <f t="shared" si="1"/>
        <v>100.52910052910053</v>
      </c>
      <c r="L33" s="146"/>
      <c r="M33" s="147"/>
      <c r="N33" s="57"/>
    </row>
    <row r="34" spans="1:14" ht="28.5" customHeight="1">
      <c r="A34" s="270"/>
      <c r="B34" s="277"/>
      <c r="C34" s="109"/>
      <c r="D34" s="109"/>
      <c r="E34" s="109"/>
      <c r="F34" s="109"/>
      <c r="G34" s="62" t="s">
        <v>174</v>
      </c>
      <c r="H34" s="98" t="s">
        <v>168</v>
      </c>
      <c r="I34" s="146">
        <v>1</v>
      </c>
      <c r="J34" s="146">
        <v>1</v>
      </c>
      <c r="K34" s="131">
        <f t="shared" si="1"/>
        <v>100</v>
      </c>
      <c r="L34" s="146"/>
      <c r="M34" s="147"/>
      <c r="N34" s="57"/>
    </row>
    <row r="35" spans="1:14" ht="90" customHeight="1">
      <c r="A35" s="270"/>
      <c r="B35" s="277"/>
      <c r="C35" s="109"/>
      <c r="D35" s="109"/>
      <c r="E35" s="109"/>
      <c r="F35" s="109"/>
      <c r="G35" s="62" t="s">
        <v>153</v>
      </c>
      <c r="H35" s="98" t="s">
        <v>163</v>
      </c>
      <c r="I35" s="146">
        <v>30</v>
      </c>
      <c r="J35" s="146">
        <v>30</v>
      </c>
      <c r="K35" s="131">
        <f t="shared" si="1"/>
        <v>100</v>
      </c>
      <c r="L35" s="146"/>
      <c r="M35" s="147"/>
      <c r="N35" s="57"/>
    </row>
    <row r="36" spans="1:14" ht="81" customHeight="1">
      <c r="A36" s="271"/>
      <c r="B36" s="278"/>
      <c r="C36" s="109"/>
      <c r="D36" s="109"/>
      <c r="E36" s="109"/>
      <c r="F36" s="109"/>
      <c r="G36" s="62" t="s">
        <v>154</v>
      </c>
      <c r="H36" s="98" t="s">
        <v>163</v>
      </c>
      <c r="I36" s="146">
        <v>47</v>
      </c>
      <c r="J36" s="146">
        <v>57</v>
      </c>
      <c r="K36" s="131">
        <f t="shared" si="1"/>
        <v>121.27659574468086</v>
      </c>
      <c r="L36" s="146"/>
      <c r="M36" s="147"/>
      <c r="N36" s="57"/>
    </row>
    <row r="37" spans="1:14" ht="132.75" customHeight="1">
      <c r="A37" s="201"/>
      <c r="B37" s="196"/>
      <c r="C37" s="195"/>
      <c r="D37" s="195"/>
      <c r="E37" s="195"/>
      <c r="F37" s="195"/>
      <c r="G37" s="142" t="s">
        <v>206</v>
      </c>
      <c r="H37" s="183" t="s">
        <v>163</v>
      </c>
      <c r="I37" s="203">
        <v>42</v>
      </c>
      <c r="J37" s="203">
        <v>42</v>
      </c>
      <c r="K37" s="189">
        <f t="shared" si="1"/>
        <v>100</v>
      </c>
      <c r="L37" s="203"/>
      <c r="M37" s="204"/>
      <c r="N37" s="57"/>
    </row>
    <row r="38" spans="1:14" ht="30.75" customHeight="1">
      <c r="A38" s="202"/>
      <c r="B38" s="197"/>
      <c r="C38" s="109"/>
      <c r="D38" s="109"/>
      <c r="E38" s="109"/>
      <c r="F38" s="109"/>
      <c r="G38" s="62" t="s">
        <v>175</v>
      </c>
      <c r="H38" s="98" t="s">
        <v>168</v>
      </c>
      <c r="I38" s="146">
        <v>3</v>
      </c>
      <c r="J38" s="146">
        <v>5</v>
      </c>
      <c r="K38" s="131">
        <f t="shared" si="1"/>
        <v>166.66666666666669</v>
      </c>
      <c r="L38" s="146"/>
      <c r="M38" s="131"/>
      <c r="N38" s="57"/>
    </row>
    <row r="39" spans="1:14" ht="18.75" customHeight="1">
      <c r="A39" s="265" t="s">
        <v>208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7"/>
      <c r="N39" s="57"/>
    </row>
    <row r="40" spans="1:15" ht="39" customHeight="1">
      <c r="A40" s="269">
        <v>4</v>
      </c>
      <c r="B40" s="276" t="s">
        <v>207</v>
      </c>
      <c r="C40" s="109" t="s">
        <v>292</v>
      </c>
      <c r="D40" s="114">
        <f>D41</f>
        <v>18761.875</v>
      </c>
      <c r="E40" s="114">
        <f>E41</f>
        <v>18761.875</v>
      </c>
      <c r="F40" s="115">
        <f>E40/D40*100</f>
        <v>100</v>
      </c>
      <c r="G40" s="62"/>
      <c r="H40" s="98"/>
      <c r="I40" s="98"/>
      <c r="J40" s="98"/>
      <c r="K40" s="121">
        <f>AVERAGE(K41:K54)</f>
        <v>216.16941391941393</v>
      </c>
      <c r="L40" s="121">
        <f>K40/F40</f>
        <v>2.161694139194139</v>
      </c>
      <c r="M40" s="116" t="s">
        <v>210</v>
      </c>
      <c r="N40" s="68"/>
      <c r="O40" s="104"/>
    </row>
    <row r="41" spans="1:14" ht="51.75" customHeight="1">
      <c r="A41" s="270"/>
      <c r="B41" s="277"/>
      <c r="C41" s="117" t="s">
        <v>291</v>
      </c>
      <c r="D41" s="98">
        <v>18761.875</v>
      </c>
      <c r="E41" s="98">
        <v>18761.875</v>
      </c>
      <c r="F41" s="109"/>
      <c r="G41" s="62" t="s">
        <v>59</v>
      </c>
      <c r="H41" s="98" t="s">
        <v>170</v>
      </c>
      <c r="I41" s="139">
        <v>320</v>
      </c>
      <c r="J41" s="139">
        <v>320</v>
      </c>
      <c r="K41" s="131">
        <f aca="true" t="shared" si="2" ref="K41:K53">J41/I41*100</f>
        <v>100</v>
      </c>
      <c r="L41" s="139"/>
      <c r="M41" s="131"/>
      <c r="N41" s="57"/>
    </row>
    <row r="42" spans="1:14" ht="27" customHeight="1">
      <c r="A42" s="270"/>
      <c r="B42" s="277"/>
      <c r="C42" s="109"/>
      <c r="D42" s="109"/>
      <c r="E42" s="109"/>
      <c r="F42" s="109"/>
      <c r="G42" s="149" t="s">
        <v>60</v>
      </c>
      <c r="H42" s="98" t="s">
        <v>170</v>
      </c>
      <c r="I42" s="139">
        <v>2800</v>
      </c>
      <c r="J42" s="139">
        <v>2299</v>
      </c>
      <c r="K42" s="131">
        <f t="shared" si="2"/>
        <v>82.10714285714286</v>
      </c>
      <c r="L42" s="139"/>
      <c r="M42" s="150"/>
      <c r="N42" s="57"/>
    </row>
    <row r="43" spans="1:14" ht="53.25" customHeight="1">
      <c r="A43" s="270"/>
      <c r="B43" s="277"/>
      <c r="C43" s="109"/>
      <c r="D43" s="109"/>
      <c r="E43" s="109"/>
      <c r="F43" s="109"/>
      <c r="G43" s="151" t="s">
        <v>61</v>
      </c>
      <c r="H43" s="98" t="s">
        <v>170</v>
      </c>
      <c r="I43" s="152">
        <v>90</v>
      </c>
      <c r="J43" s="139">
        <v>78</v>
      </c>
      <c r="K43" s="131">
        <f t="shared" si="2"/>
        <v>86.66666666666667</v>
      </c>
      <c r="L43" s="139"/>
      <c r="M43" s="131"/>
      <c r="N43" s="57"/>
    </row>
    <row r="44" spans="1:14" ht="51.75" customHeight="1">
      <c r="A44" s="270"/>
      <c r="B44" s="277"/>
      <c r="C44" s="109"/>
      <c r="D44" s="109"/>
      <c r="E44" s="109"/>
      <c r="F44" s="109"/>
      <c r="G44" s="153" t="s">
        <v>149</v>
      </c>
      <c r="H44" s="98" t="s">
        <v>170</v>
      </c>
      <c r="I44" s="152">
        <v>2</v>
      </c>
      <c r="J44" s="139">
        <v>29</v>
      </c>
      <c r="K44" s="131">
        <f t="shared" si="2"/>
        <v>1450</v>
      </c>
      <c r="L44" s="154"/>
      <c r="M44" s="155"/>
      <c r="N44" s="57"/>
    </row>
    <row r="45" spans="1:14" ht="68.25" customHeight="1">
      <c r="A45" s="270"/>
      <c r="B45" s="277"/>
      <c r="C45" s="109"/>
      <c r="D45" s="109"/>
      <c r="E45" s="109"/>
      <c r="F45" s="109"/>
      <c r="G45" s="142" t="s">
        <v>62</v>
      </c>
      <c r="H45" s="98" t="s">
        <v>170</v>
      </c>
      <c r="I45" s="152">
        <v>70</v>
      </c>
      <c r="J45" s="139">
        <v>148</v>
      </c>
      <c r="K45" s="131">
        <f t="shared" si="2"/>
        <v>211.42857142857144</v>
      </c>
      <c r="L45" s="139"/>
      <c r="M45" s="131"/>
      <c r="N45" s="57"/>
    </row>
    <row r="46" spans="1:14" ht="49.5" customHeight="1">
      <c r="A46" s="270"/>
      <c r="B46" s="277"/>
      <c r="C46" s="109"/>
      <c r="D46" s="109"/>
      <c r="E46" s="109"/>
      <c r="F46" s="109"/>
      <c r="G46" s="142" t="s">
        <v>177</v>
      </c>
      <c r="H46" s="98" t="s">
        <v>170</v>
      </c>
      <c r="I46" s="152">
        <v>200</v>
      </c>
      <c r="J46" s="139">
        <v>200</v>
      </c>
      <c r="K46" s="131">
        <f t="shared" si="2"/>
        <v>100</v>
      </c>
      <c r="L46" s="139"/>
      <c r="M46" s="131"/>
      <c r="N46" s="57"/>
    </row>
    <row r="47" spans="1:14" ht="29.25" customHeight="1">
      <c r="A47" s="270"/>
      <c r="B47" s="277"/>
      <c r="C47" s="109"/>
      <c r="D47" s="109"/>
      <c r="E47" s="109"/>
      <c r="F47" s="109"/>
      <c r="G47" s="62" t="s">
        <v>63</v>
      </c>
      <c r="H47" s="98" t="s">
        <v>178</v>
      </c>
      <c r="I47" s="139">
        <v>60</v>
      </c>
      <c r="J47" s="139">
        <v>60</v>
      </c>
      <c r="K47" s="131">
        <f t="shared" si="2"/>
        <v>100</v>
      </c>
      <c r="L47" s="139"/>
      <c r="M47" s="131"/>
      <c r="N47" s="57"/>
    </row>
    <row r="48" spans="1:14" ht="17.25" customHeight="1">
      <c r="A48" s="270"/>
      <c r="B48" s="277"/>
      <c r="C48" s="109"/>
      <c r="D48" s="109"/>
      <c r="E48" s="109"/>
      <c r="F48" s="109"/>
      <c r="G48" s="156" t="s">
        <v>64</v>
      </c>
      <c r="H48" s="157"/>
      <c r="I48" s="139"/>
      <c r="J48" s="139"/>
      <c r="K48" s="131"/>
      <c r="L48" s="139"/>
      <c r="M48" s="131"/>
      <c r="N48" s="57"/>
    </row>
    <row r="49" spans="1:14" ht="16.5" customHeight="1">
      <c r="A49" s="270"/>
      <c r="B49" s="277"/>
      <c r="C49" s="109"/>
      <c r="D49" s="109"/>
      <c r="E49" s="109"/>
      <c r="F49" s="109"/>
      <c r="G49" s="158" t="s">
        <v>65</v>
      </c>
      <c r="H49" s="98" t="s">
        <v>170</v>
      </c>
      <c r="I49" s="139">
        <v>34</v>
      </c>
      <c r="J49" s="139">
        <v>34</v>
      </c>
      <c r="K49" s="131">
        <f t="shared" si="2"/>
        <v>100</v>
      </c>
      <c r="L49" s="139"/>
      <c r="M49" s="131"/>
      <c r="N49" s="57"/>
    </row>
    <row r="50" spans="1:14" ht="54.75" customHeight="1">
      <c r="A50" s="271"/>
      <c r="B50" s="278"/>
      <c r="C50" s="109"/>
      <c r="D50" s="109"/>
      <c r="E50" s="109"/>
      <c r="F50" s="109"/>
      <c r="G50" s="159" t="s">
        <v>66</v>
      </c>
      <c r="H50" s="98" t="s">
        <v>170</v>
      </c>
      <c r="I50" s="152">
        <v>5</v>
      </c>
      <c r="J50" s="139">
        <v>9</v>
      </c>
      <c r="K50" s="131">
        <f t="shared" si="2"/>
        <v>180</v>
      </c>
      <c r="L50" s="139"/>
      <c r="M50" s="131"/>
      <c r="N50" s="57"/>
    </row>
    <row r="51" spans="1:14" ht="40.5" customHeight="1">
      <c r="A51" s="269"/>
      <c r="B51" s="304"/>
      <c r="C51" s="109"/>
      <c r="D51" s="109"/>
      <c r="E51" s="109"/>
      <c r="F51" s="109"/>
      <c r="G51" s="153" t="s">
        <v>150</v>
      </c>
      <c r="H51" s="98" t="s">
        <v>170</v>
      </c>
      <c r="I51" s="152">
        <v>1</v>
      </c>
      <c r="J51" s="139">
        <v>1</v>
      </c>
      <c r="K51" s="131">
        <f t="shared" si="2"/>
        <v>100</v>
      </c>
      <c r="L51" s="139"/>
      <c r="M51" s="131"/>
      <c r="N51" s="57"/>
    </row>
    <row r="52" spans="1:14" ht="55.5" customHeight="1">
      <c r="A52" s="270"/>
      <c r="B52" s="305"/>
      <c r="C52" s="109"/>
      <c r="D52" s="109"/>
      <c r="E52" s="109"/>
      <c r="F52" s="109"/>
      <c r="G52" s="160" t="s">
        <v>67</v>
      </c>
      <c r="H52" s="98" t="s">
        <v>178</v>
      </c>
      <c r="I52" s="152">
        <v>3</v>
      </c>
      <c r="J52" s="139">
        <v>3</v>
      </c>
      <c r="K52" s="131">
        <f t="shared" si="2"/>
        <v>100</v>
      </c>
      <c r="L52" s="139"/>
      <c r="M52" s="131"/>
      <c r="N52" s="57"/>
    </row>
    <row r="53" spans="1:14" ht="66" customHeight="1">
      <c r="A53" s="270"/>
      <c r="B53" s="305"/>
      <c r="C53" s="109"/>
      <c r="D53" s="109"/>
      <c r="E53" s="109"/>
      <c r="F53" s="109"/>
      <c r="G53" s="153" t="s">
        <v>151</v>
      </c>
      <c r="H53" s="98" t="s">
        <v>170</v>
      </c>
      <c r="I53" s="152">
        <v>1800</v>
      </c>
      <c r="J53" s="139">
        <v>1800</v>
      </c>
      <c r="K53" s="131">
        <f t="shared" si="2"/>
        <v>100</v>
      </c>
      <c r="L53" s="139"/>
      <c r="M53" s="131"/>
      <c r="N53" s="57"/>
    </row>
    <row r="54" spans="1:14" ht="104.25" customHeight="1">
      <c r="A54" s="271"/>
      <c r="B54" s="306"/>
      <c r="C54" s="108"/>
      <c r="D54" s="108"/>
      <c r="E54" s="108"/>
      <c r="F54" s="108"/>
      <c r="G54" s="161" t="s">
        <v>152</v>
      </c>
      <c r="H54" s="118" t="s">
        <v>163</v>
      </c>
      <c r="I54" s="162" t="s">
        <v>216</v>
      </c>
      <c r="J54" s="162" t="s">
        <v>216</v>
      </c>
      <c r="K54" s="163">
        <v>100</v>
      </c>
      <c r="L54" s="164"/>
      <c r="M54" s="163"/>
      <c r="N54" s="57"/>
    </row>
    <row r="55" spans="1:14" ht="19.5" customHeight="1">
      <c r="A55" s="265" t="s">
        <v>240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7"/>
      <c r="N55" s="57"/>
    </row>
    <row r="56" spans="1:14" ht="40.5" customHeight="1">
      <c r="A56" s="269">
        <v>5</v>
      </c>
      <c r="B56" s="276" t="s">
        <v>209</v>
      </c>
      <c r="C56" s="109" t="s">
        <v>292</v>
      </c>
      <c r="D56" s="115">
        <f>D57+D58</f>
        <v>5755</v>
      </c>
      <c r="E56" s="115">
        <f>E57+E58</f>
        <v>5755</v>
      </c>
      <c r="F56" s="115">
        <f>E56/D56*100</f>
        <v>100</v>
      </c>
      <c r="G56" s="205"/>
      <c r="H56" s="206"/>
      <c r="I56" s="206"/>
      <c r="J56" s="206"/>
      <c r="K56" s="121">
        <f>AVERAGE(K57:K62)</f>
        <v>153.58119658119656</v>
      </c>
      <c r="L56" s="121">
        <f>K56/F56</f>
        <v>1.5358119658119656</v>
      </c>
      <c r="M56" s="116" t="s">
        <v>210</v>
      </c>
      <c r="N56" s="57"/>
    </row>
    <row r="57" spans="1:14" ht="39.75" customHeight="1">
      <c r="A57" s="270"/>
      <c r="B57" s="277"/>
      <c r="C57" s="117" t="s">
        <v>291</v>
      </c>
      <c r="D57" s="119">
        <v>785</v>
      </c>
      <c r="E57" s="119">
        <v>785</v>
      </c>
      <c r="F57" s="109"/>
      <c r="G57" s="62" t="s">
        <v>69</v>
      </c>
      <c r="H57" s="98" t="s">
        <v>178</v>
      </c>
      <c r="I57" s="139">
        <v>300</v>
      </c>
      <c r="J57" s="139">
        <v>390</v>
      </c>
      <c r="K57" s="131">
        <f aca="true" t="shared" si="3" ref="K57:K62">J57/I57*100</f>
        <v>130</v>
      </c>
      <c r="L57" s="139"/>
      <c r="M57" s="131"/>
      <c r="N57" s="55"/>
    </row>
    <row r="58" spans="1:14" ht="53.25" customHeight="1">
      <c r="A58" s="270"/>
      <c r="B58" s="277"/>
      <c r="C58" s="117" t="s">
        <v>289</v>
      </c>
      <c r="D58" s="119">
        <v>4970</v>
      </c>
      <c r="E58" s="119">
        <v>4970</v>
      </c>
      <c r="F58" s="109"/>
      <c r="G58" s="62" t="s">
        <v>70</v>
      </c>
      <c r="H58" s="98" t="s">
        <v>170</v>
      </c>
      <c r="I58" s="139">
        <v>130</v>
      </c>
      <c r="J58" s="139">
        <v>424</v>
      </c>
      <c r="K58" s="131">
        <f t="shared" si="3"/>
        <v>326.15384615384613</v>
      </c>
      <c r="L58" s="139"/>
      <c r="M58" s="131"/>
      <c r="N58" s="55"/>
    </row>
    <row r="59" spans="1:14" ht="44.25" customHeight="1">
      <c r="A59" s="270"/>
      <c r="B59" s="277"/>
      <c r="C59" s="109"/>
      <c r="D59" s="109"/>
      <c r="E59" s="109"/>
      <c r="F59" s="109"/>
      <c r="G59" s="62" t="s">
        <v>71</v>
      </c>
      <c r="H59" s="98" t="s">
        <v>170</v>
      </c>
      <c r="I59" s="152">
        <v>30</v>
      </c>
      <c r="J59" s="139">
        <v>11</v>
      </c>
      <c r="K59" s="131">
        <f t="shared" si="3"/>
        <v>36.666666666666664</v>
      </c>
      <c r="L59" s="139"/>
      <c r="M59" s="131"/>
      <c r="N59" s="55"/>
    </row>
    <row r="60" spans="1:14" ht="29.25" customHeight="1">
      <c r="A60" s="270"/>
      <c r="B60" s="277"/>
      <c r="C60" s="109"/>
      <c r="D60" s="109"/>
      <c r="E60" s="109"/>
      <c r="F60" s="109"/>
      <c r="G60" s="62" t="s">
        <v>148</v>
      </c>
      <c r="H60" s="98" t="s">
        <v>178</v>
      </c>
      <c r="I60" s="152">
        <v>2</v>
      </c>
      <c r="J60" s="139">
        <v>2</v>
      </c>
      <c r="K60" s="131">
        <f t="shared" si="3"/>
        <v>100</v>
      </c>
      <c r="L60" s="139"/>
      <c r="M60" s="131"/>
      <c r="N60" s="55"/>
    </row>
    <row r="61" spans="1:14" ht="59.25" customHeight="1">
      <c r="A61" s="270"/>
      <c r="B61" s="277"/>
      <c r="C61" s="109"/>
      <c r="D61" s="109"/>
      <c r="E61" s="109"/>
      <c r="F61" s="109"/>
      <c r="G61" s="62" t="s">
        <v>179</v>
      </c>
      <c r="H61" s="98" t="s">
        <v>178</v>
      </c>
      <c r="I61" s="152">
        <v>6</v>
      </c>
      <c r="J61" s="139">
        <v>10</v>
      </c>
      <c r="K61" s="131">
        <f t="shared" si="3"/>
        <v>166.66666666666669</v>
      </c>
      <c r="L61" s="139"/>
      <c r="M61" s="131"/>
      <c r="N61" s="55"/>
    </row>
    <row r="62" spans="1:14" ht="69.75" customHeight="1">
      <c r="A62" s="271"/>
      <c r="B62" s="278"/>
      <c r="C62" s="109"/>
      <c r="D62" s="109"/>
      <c r="E62" s="109"/>
      <c r="F62" s="109"/>
      <c r="G62" s="62" t="s">
        <v>180</v>
      </c>
      <c r="H62" s="98" t="s">
        <v>170</v>
      </c>
      <c r="I62" s="152">
        <v>100</v>
      </c>
      <c r="J62" s="139">
        <v>162</v>
      </c>
      <c r="K62" s="131">
        <f t="shared" si="3"/>
        <v>162</v>
      </c>
      <c r="L62" s="139"/>
      <c r="M62" s="131"/>
      <c r="N62" s="55"/>
    </row>
    <row r="63" spans="1:14" ht="20.25" customHeight="1">
      <c r="A63" s="265" t="s">
        <v>241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7"/>
      <c r="N63" s="55"/>
    </row>
    <row r="64" spans="1:14" ht="39.75" customHeight="1">
      <c r="A64" s="269">
        <v>6</v>
      </c>
      <c r="B64" s="276" t="s">
        <v>242</v>
      </c>
      <c r="C64" s="109" t="s">
        <v>292</v>
      </c>
      <c r="D64" s="115">
        <f>D65+D66</f>
        <v>350</v>
      </c>
      <c r="E64" s="115">
        <f>E65+E66</f>
        <v>350</v>
      </c>
      <c r="F64" s="115">
        <f>E64/D64*100</f>
        <v>100</v>
      </c>
      <c r="G64" s="62"/>
      <c r="H64" s="98"/>
      <c r="I64" s="139"/>
      <c r="J64" s="139"/>
      <c r="K64" s="121">
        <f>AVERAGE(K65:K67)</f>
        <v>100</v>
      </c>
      <c r="L64" s="222">
        <f>K64/F64</f>
        <v>1</v>
      </c>
      <c r="M64" s="116" t="s">
        <v>202</v>
      </c>
      <c r="N64" s="55"/>
    </row>
    <row r="65" spans="1:14" ht="79.5" customHeight="1">
      <c r="A65" s="270"/>
      <c r="B65" s="277"/>
      <c r="C65" s="117" t="s">
        <v>291</v>
      </c>
      <c r="D65" s="119">
        <v>350</v>
      </c>
      <c r="E65" s="119">
        <v>350</v>
      </c>
      <c r="F65" s="109"/>
      <c r="G65" s="62" t="s">
        <v>102</v>
      </c>
      <c r="H65" s="98" t="s">
        <v>163</v>
      </c>
      <c r="I65" s="139">
        <v>4</v>
      </c>
      <c r="J65" s="139">
        <v>4</v>
      </c>
      <c r="K65" s="131">
        <f aca="true" t="shared" si="4" ref="K65:K80">J65/I65*100</f>
        <v>100</v>
      </c>
      <c r="L65" s="139"/>
      <c r="M65" s="131"/>
      <c r="N65" s="55"/>
    </row>
    <row r="66" spans="1:14" ht="80.25" customHeight="1">
      <c r="A66" s="270"/>
      <c r="B66" s="277"/>
      <c r="C66" s="109"/>
      <c r="D66" s="109"/>
      <c r="E66" s="109"/>
      <c r="F66" s="109"/>
      <c r="G66" s="62" t="s">
        <v>103</v>
      </c>
      <c r="H66" s="98" t="s">
        <v>163</v>
      </c>
      <c r="I66" s="139">
        <v>6</v>
      </c>
      <c r="J66" s="139">
        <v>6</v>
      </c>
      <c r="K66" s="131">
        <f t="shared" si="4"/>
        <v>100</v>
      </c>
      <c r="L66" s="139"/>
      <c r="M66" s="131"/>
      <c r="N66" s="55"/>
    </row>
    <row r="67" spans="1:14" ht="66" customHeight="1">
      <c r="A67" s="271"/>
      <c r="B67" s="278"/>
      <c r="C67" s="109"/>
      <c r="D67" s="109"/>
      <c r="E67" s="109"/>
      <c r="F67" s="109"/>
      <c r="G67" s="62" t="s">
        <v>104</v>
      </c>
      <c r="H67" s="98" t="s">
        <v>163</v>
      </c>
      <c r="I67" s="139">
        <v>6</v>
      </c>
      <c r="J67" s="139">
        <v>6</v>
      </c>
      <c r="K67" s="131">
        <f t="shared" si="4"/>
        <v>100</v>
      </c>
      <c r="L67" s="139"/>
      <c r="M67" s="131"/>
      <c r="N67" s="55"/>
    </row>
    <row r="68" spans="1:14" ht="41.25" customHeight="1">
      <c r="A68" s="269">
        <v>7</v>
      </c>
      <c r="B68" s="276" t="s">
        <v>249</v>
      </c>
      <c r="C68" s="109" t="s">
        <v>292</v>
      </c>
      <c r="D68" s="115">
        <f>D69+D70</f>
        <v>150</v>
      </c>
      <c r="E68" s="115">
        <f>E69+E70</f>
        <v>150</v>
      </c>
      <c r="F68" s="115">
        <f>E68/D68*100</f>
        <v>100</v>
      </c>
      <c r="G68" s="62"/>
      <c r="H68" s="98"/>
      <c r="I68" s="139"/>
      <c r="J68" s="139"/>
      <c r="K68" s="121">
        <f>AVERAGE(K69:K72)</f>
        <v>100</v>
      </c>
      <c r="L68" s="222">
        <f>K68/F68</f>
        <v>1</v>
      </c>
      <c r="M68" s="116" t="s">
        <v>202</v>
      </c>
      <c r="N68" s="55"/>
    </row>
    <row r="69" spans="1:14" ht="41.25" customHeight="1">
      <c r="A69" s="270"/>
      <c r="B69" s="277"/>
      <c r="C69" s="117" t="s">
        <v>291</v>
      </c>
      <c r="D69" s="119">
        <v>150</v>
      </c>
      <c r="E69" s="119">
        <v>150</v>
      </c>
      <c r="F69" s="109"/>
      <c r="G69" s="62" t="s">
        <v>13</v>
      </c>
      <c r="H69" s="98" t="s">
        <v>170</v>
      </c>
      <c r="I69" s="139">
        <v>3000</v>
      </c>
      <c r="J69" s="139">
        <v>3000</v>
      </c>
      <c r="K69" s="131">
        <f t="shared" si="4"/>
        <v>100</v>
      </c>
      <c r="L69" s="139"/>
      <c r="M69" s="131"/>
      <c r="N69" s="55"/>
    </row>
    <row r="70" spans="1:14" ht="27.75" customHeight="1">
      <c r="A70" s="270"/>
      <c r="B70" s="277"/>
      <c r="C70" s="109"/>
      <c r="D70" s="109"/>
      <c r="E70" s="109"/>
      <c r="F70" s="109"/>
      <c r="G70" s="62" t="s">
        <v>250</v>
      </c>
      <c r="H70" s="98" t="s">
        <v>170</v>
      </c>
      <c r="I70" s="139">
        <v>400</v>
      </c>
      <c r="J70" s="139">
        <v>400</v>
      </c>
      <c r="K70" s="131">
        <f t="shared" si="4"/>
        <v>100</v>
      </c>
      <c r="L70" s="139"/>
      <c r="M70" s="131"/>
      <c r="N70" s="55"/>
    </row>
    <row r="71" spans="1:14" ht="28.5" customHeight="1">
      <c r="A71" s="270"/>
      <c r="B71" s="277"/>
      <c r="C71" s="109"/>
      <c r="D71" s="109"/>
      <c r="E71" s="109"/>
      <c r="F71" s="109"/>
      <c r="G71" s="62" t="s">
        <v>251</v>
      </c>
      <c r="H71" s="98" t="s">
        <v>170</v>
      </c>
      <c r="I71" s="139">
        <v>600</v>
      </c>
      <c r="J71" s="139">
        <v>600</v>
      </c>
      <c r="K71" s="131">
        <f t="shared" si="4"/>
        <v>100</v>
      </c>
      <c r="L71" s="139"/>
      <c r="M71" s="131"/>
      <c r="N71" s="55"/>
    </row>
    <row r="72" spans="1:14" ht="55.5" customHeight="1">
      <c r="A72" s="271"/>
      <c r="B72" s="278"/>
      <c r="C72" s="109"/>
      <c r="D72" s="109"/>
      <c r="E72" s="109"/>
      <c r="F72" s="109"/>
      <c r="G72" s="62" t="s">
        <v>252</v>
      </c>
      <c r="H72" s="98" t="s">
        <v>200</v>
      </c>
      <c r="I72" s="139">
        <v>15</v>
      </c>
      <c r="J72" s="139">
        <v>15</v>
      </c>
      <c r="K72" s="131">
        <f t="shared" si="4"/>
        <v>100</v>
      </c>
      <c r="L72" s="139"/>
      <c r="M72" s="131"/>
      <c r="N72" s="55"/>
    </row>
    <row r="73" spans="1:14" ht="39" customHeight="1">
      <c r="A73" s="269">
        <v>8</v>
      </c>
      <c r="B73" s="320" t="s">
        <v>136</v>
      </c>
      <c r="C73" s="109" t="s">
        <v>292</v>
      </c>
      <c r="D73" s="115">
        <f>D74+D75</f>
        <v>100</v>
      </c>
      <c r="E73" s="115">
        <f>E74+E75</f>
        <v>100</v>
      </c>
      <c r="F73" s="115">
        <f>E73/D73*100</f>
        <v>100</v>
      </c>
      <c r="G73" s="62"/>
      <c r="H73" s="98"/>
      <c r="I73" s="139"/>
      <c r="J73" s="139"/>
      <c r="K73" s="121">
        <f>AVERAGE(K74:K75)</f>
        <v>100</v>
      </c>
      <c r="L73" s="121">
        <f>K73/F73</f>
        <v>1</v>
      </c>
      <c r="M73" s="116" t="s">
        <v>202</v>
      </c>
      <c r="N73" s="55"/>
    </row>
    <row r="74" spans="1:14" ht="64.5" customHeight="1">
      <c r="A74" s="270"/>
      <c r="B74" s="321"/>
      <c r="C74" s="117" t="s">
        <v>291</v>
      </c>
      <c r="D74" s="119">
        <v>100</v>
      </c>
      <c r="E74" s="119">
        <v>100</v>
      </c>
      <c r="F74" s="109"/>
      <c r="G74" s="62" t="s">
        <v>137</v>
      </c>
      <c r="H74" s="98" t="s">
        <v>170</v>
      </c>
      <c r="I74" s="139">
        <v>2000</v>
      </c>
      <c r="J74" s="139">
        <v>2000</v>
      </c>
      <c r="K74" s="131">
        <f t="shared" si="4"/>
        <v>100</v>
      </c>
      <c r="L74" s="139"/>
      <c r="M74" s="131"/>
      <c r="N74" s="55"/>
    </row>
    <row r="75" spans="1:14" ht="57.75" customHeight="1">
      <c r="A75" s="271"/>
      <c r="B75" s="322"/>
      <c r="C75" s="109"/>
      <c r="D75" s="109"/>
      <c r="E75" s="109"/>
      <c r="F75" s="109"/>
      <c r="G75" s="62" t="s">
        <v>138</v>
      </c>
      <c r="H75" s="98" t="s">
        <v>200</v>
      </c>
      <c r="I75" s="139">
        <v>10</v>
      </c>
      <c r="J75" s="139">
        <v>10</v>
      </c>
      <c r="K75" s="131">
        <f t="shared" si="4"/>
        <v>100</v>
      </c>
      <c r="L75" s="139"/>
      <c r="M75" s="131"/>
      <c r="N75" s="55"/>
    </row>
    <row r="76" spans="1:14" ht="21.75" customHeight="1">
      <c r="A76" s="265" t="s">
        <v>246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7"/>
      <c r="N76" s="55"/>
    </row>
    <row r="77" spans="1:14" ht="39" customHeight="1">
      <c r="A77" s="269">
        <v>9</v>
      </c>
      <c r="B77" s="276" t="s">
        <v>243</v>
      </c>
      <c r="C77" s="109" t="s">
        <v>292</v>
      </c>
      <c r="D77" s="165">
        <f>D78+D79</f>
        <v>191.989</v>
      </c>
      <c r="E77" s="165">
        <f>E78+E79</f>
        <v>191.989</v>
      </c>
      <c r="F77" s="115">
        <f>E77/D77*100</f>
        <v>100</v>
      </c>
      <c r="G77" s="62"/>
      <c r="H77" s="98"/>
      <c r="I77" s="139"/>
      <c r="J77" s="139"/>
      <c r="K77" s="121">
        <f>AVERAGE(K78:K80)</f>
        <v>100</v>
      </c>
      <c r="L77" s="222">
        <f>K77/F77</f>
        <v>1</v>
      </c>
      <c r="M77" s="116" t="s">
        <v>202</v>
      </c>
      <c r="N77" s="55"/>
    </row>
    <row r="78" spans="1:14" ht="48" customHeight="1">
      <c r="A78" s="270"/>
      <c r="B78" s="314"/>
      <c r="C78" s="117" t="s">
        <v>291</v>
      </c>
      <c r="D78" s="132">
        <v>191.989</v>
      </c>
      <c r="E78" s="132">
        <v>191.989</v>
      </c>
      <c r="F78" s="109"/>
      <c r="G78" s="62" t="s">
        <v>107</v>
      </c>
      <c r="H78" s="98" t="s">
        <v>170</v>
      </c>
      <c r="I78" s="139">
        <v>1</v>
      </c>
      <c r="J78" s="139">
        <v>1</v>
      </c>
      <c r="K78" s="131">
        <f t="shared" si="4"/>
        <v>100</v>
      </c>
      <c r="L78" s="139"/>
      <c r="M78" s="131"/>
      <c r="N78" s="55"/>
    </row>
    <row r="79" spans="1:14" ht="45.75" customHeight="1">
      <c r="A79" s="270"/>
      <c r="B79" s="314"/>
      <c r="C79" s="109"/>
      <c r="D79" s="109"/>
      <c r="E79" s="109"/>
      <c r="F79" s="109"/>
      <c r="G79" s="62" t="s">
        <v>108</v>
      </c>
      <c r="H79" s="98" t="s">
        <v>170</v>
      </c>
      <c r="I79" s="139">
        <v>49</v>
      </c>
      <c r="J79" s="139">
        <v>49</v>
      </c>
      <c r="K79" s="131">
        <f t="shared" si="4"/>
        <v>100</v>
      </c>
      <c r="L79" s="139"/>
      <c r="M79" s="131"/>
      <c r="N79" s="55"/>
    </row>
    <row r="80" spans="1:14" ht="61.5" customHeight="1">
      <c r="A80" s="271"/>
      <c r="B80" s="315"/>
      <c r="C80" s="109"/>
      <c r="D80" s="109"/>
      <c r="E80" s="109"/>
      <c r="F80" s="109"/>
      <c r="G80" s="62" t="s">
        <v>244</v>
      </c>
      <c r="H80" s="98" t="s">
        <v>170</v>
      </c>
      <c r="I80" s="139">
        <v>1</v>
      </c>
      <c r="J80" s="139">
        <v>1</v>
      </c>
      <c r="K80" s="131">
        <f t="shared" si="4"/>
        <v>100</v>
      </c>
      <c r="L80" s="139"/>
      <c r="M80" s="131"/>
      <c r="N80" s="55"/>
    </row>
    <row r="81" spans="1:14" ht="25.5" customHeight="1">
      <c r="A81" s="265" t="s">
        <v>247</v>
      </c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7"/>
      <c r="N81" s="55"/>
    </row>
    <row r="82" spans="1:14" ht="40.5" customHeight="1">
      <c r="A82" s="269">
        <v>10</v>
      </c>
      <c r="B82" s="276" t="s">
        <v>245</v>
      </c>
      <c r="C82" s="109" t="s">
        <v>292</v>
      </c>
      <c r="D82" s="165">
        <f>D83+D84</f>
        <v>200</v>
      </c>
      <c r="E82" s="165">
        <f>E83+E84</f>
        <v>199.25</v>
      </c>
      <c r="F82" s="115">
        <f>E82/D82*100</f>
        <v>99.625</v>
      </c>
      <c r="G82" s="62"/>
      <c r="H82" s="98"/>
      <c r="I82" s="139"/>
      <c r="J82" s="139"/>
      <c r="K82" s="121">
        <f>AVERAGE(K83:K84)</f>
        <v>155.1086956521739</v>
      </c>
      <c r="L82" s="222">
        <f>K82/F82</f>
        <v>1.556925426872511</v>
      </c>
      <c r="M82" s="129" t="s">
        <v>210</v>
      </c>
      <c r="N82" s="55"/>
    </row>
    <row r="83" spans="1:14" ht="42.75" customHeight="1">
      <c r="A83" s="270"/>
      <c r="B83" s="277"/>
      <c r="C83" s="117" t="s">
        <v>291</v>
      </c>
      <c r="D83" s="132">
        <v>200</v>
      </c>
      <c r="E83" s="132">
        <v>199.25</v>
      </c>
      <c r="F83" s="109"/>
      <c r="G83" s="166" t="s">
        <v>32</v>
      </c>
      <c r="H83" s="98" t="s">
        <v>248</v>
      </c>
      <c r="I83" s="139">
        <v>20</v>
      </c>
      <c r="J83" s="139">
        <v>31</v>
      </c>
      <c r="K83" s="131">
        <f>J83/I83*100</f>
        <v>155</v>
      </c>
      <c r="L83" s="139"/>
      <c r="M83" s="131"/>
      <c r="N83" s="55"/>
    </row>
    <row r="84" spans="1:14" ht="33.75" customHeight="1">
      <c r="A84" s="271"/>
      <c r="B84" s="278"/>
      <c r="C84" s="109"/>
      <c r="D84" s="109"/>
      <c r="E84" s="109"/>
      <c r="F84" s="109"/>
      <c r="G84" s="62" t="s">
        <v>127</v>
      </c>
      <c r="H84" s="62" t="s">
        <v>219</v>
      </c>
      <c r="I84" s="139">
        <v>230</v>
      </c>
      <c r="J84" s="139">
        <v>357</v>
      </c>
      <c r="K84" s="131">
        <f>J84/I84*100</f>
        <v>155.2173913043478</v>
      </c>
      <c r="L84" s="139"/>
      <c r="M84" s="131"/>
      <c r="N84" s="55"/>
    </row>
    <row r="85" spans="1:14" ht="23.25" customHeight="1">
      <c r="A85" s="265" t="s">
        <v>253</v>
      </c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67"/>
      <c r="N85" s="55"/>
    </row>
    <row r="86" spans="1:14" ht="39.75" customHeight="1">
      <c r="A86" s="269">
        <v>11</v>
      </c>
      <c r="B86" s="276" t="s">
        <v>254</v>
      </c>
      <c r="C86" s="109" t="s">
        <v>292</v>
      </c>
      <c r="D86" s="165">
        <f>D87+D88</f>
        <v>60</v>
      </c>
      <c r="E86" s="165">
        <f>E87+E88</f>
        <v>60</v>
      </c>
      <c r="F86" s="115">
        <f>E86/D86*100</f>
        <v>100</v>
      </c>
      <c r="G86" s="62"/>
      <c r="H86" s="98"/>
      <c r="I86" s="139"/>
      <c r="J86" s="139"/>
      <c r="K86" s="121">
        <f>AVERAGE(K87:K88)</f>
        <v>1050</v>
      </c>
      <c r="L86" s="222">
        <f>K86/F86</f>
        <v>10.5</v>
      </c>
      <c r="M86" s="129" t="s">
        <v>210</v>
      </c>
      <c r="N86" s="55"/>
    </row>
    <row r="87" spans="1:14" ht="61.5" customHeight="1">
      <c r="A87" s="270"/>
      <c r="B87" s="277"/>
      <c r="C87" s="117" t="s">
        <v>291</v>
      </c>
      <c r="D87" s="132">
        <v>60</v>
      </c>
      <c r="E87" s="132">
        <v>60</v>
      </c>
      <c r="F87" s="109"/>
      <c r="G87" s="167" t="s">
        <v>255</v>
      </c>
      <c r="H87" s="98" t="s">
        <v>200</v>
      </c>
      <c r="I87" s="139">
        <v>3</v>
      </c>
      <c r="J87" s="139">
        <v>3</v>
      </c>
      <c r="K87" s="131">
        <f>J87/I87*100</f>
        <v>100</v>
      </c>
      <c r="L87" s="139"/>
      <c r="M87" s="131"/>
      <c r="N87" s="55"/>
    </row>
    <row r="88" spans="1:14" ht="33.75" customHeight="1">
      <c r="A88" s="271"/>
      <c r="B88" s="278"/>
      <c r="C88" s="109"/>
      <c r="D88" s="109"/>
      <c r="E88" s="109"/>
      <c r="F88" s="109"/>
      <c r="G88" s="167" t="s">
        <v>256</v>
      </c>
      <c r="H88" s="98" t="s">
        <v>200</v>
      </c>
      <c r="I88" s="139">
        <v>10</v>
      </c>
      <c r="J88" s="139">
        <v>200</v>
      </c>
      <c r="K88" s="131">
        <f>J88/I88*100</f>
        <v>2000</v>
      </c>
      <c r="L88" s="139"/>
      <c r="M88" s="131"/>
      <c r="N88" s="55"/>
    </row>
    <row r="89" spans="1:14" ht="40.5" customHeight="1">
      <c r="A89" s="269">
        <v>12</v>
      </c>
      <c r="B89" s="276" t="s">
        <v>19</v>
      </c>
      <c r="C89" s="109" t="s">
        <v>292</v>
      </c>
      <c r="D89" s="165">
        <f>D90+D91</f>
        <v>65</v>
      </c>
      <c r="E89" s="165">
        <f>E90+E91</f>
        <v>65</v>
      </c>
      <c r="F89" s="115">
        <f>E89/D89*100</f>
        <v>100</v>
      </c>
      <c r="G89" s="62"/>
      <c r="H89" s="62"/>
      <c r="I89" s="139"/>
      <c r="J89" s="139"/>
      <c r="K89" s="121">
        <f>AVERAGE(K90)</f>
        <v>100</v>
      </c>
      <c r="L89" s="121">
        <f>K89/F89</f>
        <v>1</v>
      </c>
      <c r="M89" s="116" t="s">
        <v>202</v>
      </c>
      <c r="N89" s="55"/>
    </row>
    <row r="90" spans="1:14" ht="58.5" customHeight="1">
      <c r="A90" s="271"/>
      <c r="B90" s="278"/>
      <c r="C90" s="117" t="s">
        <v>291</v>
      </c>
      <c r="D90" s="132">
        <v>65</v>
      </c>
      <c r="E90" s="132">
        <v>65</v>
      </c>
      <c r="F90" s="109"/>
      <c r="G90" s="167" t="s">
        <v>327</v>
      </c>
      <c r="H90" s="98" t="s">
        <v>200</v>
      </c>
      <c r="I90" s="139">
        <v>1</v>
      </c>
      <c r="J90" s="139">
        <v>1</v>
      </c>
      <c r="K90" s="131">
        <f>J90/I90*100</f>
        <v>100</v>
      </c>
      <c r="L90" s="139"/>
      <c r="M90" s="131"/>
      <c r="N90" s="55"/>
    </row>
    <row r="91" spans="1:14" ht="19.5" customHeight="1">
      <c r="A91" s="265" t="s">
        <v>257</v>
      </c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67"/>
      <c r="N91" s="55"/>
    </row>
    <row r="92" spans="1:14" ht="41.25" customHeight="1">
      <c r="A92" s="269">
        <v>13</v>
      </c>
      <c r="B92" s="276" t="s">
        <v>140</v>
      </c>
      <c r="C92" s="109" t="s">
        <v>292</v>
      </c>
      <c r="D92" s="165">
        <f>D93+D94</f>
        <v>24.9</v>
      </c>
      <c r="E92" s="165">
        <f>E93+E94</f>
        <v>24.9</v>
      </c>
      <c r="F92" s="115">
        <f>E92/D92*100</f>
        <v>100</v>
      </c>
      <c r="G92" s="62"/>
      <c r="H92" s="62"/>
      <c r="I92" s="139"/>
      <c r="J92" s="139"/>
      <c r="K92" s="121">
        <f>AVERAGE(K93:K96)</f>
        <v>56.666666666666664</v>
      </c>
      <c r="L92" s="222">
        <f>K92/F92</f>
        <v>0.5666666666666667</v>
      </c>
      <c r="M92" s="130" t="s">
        <v>324</v>
      </c>
      <c r="N92" s="55"/>
    </row>
    <row r="93" spans="1:14" ht="71.25" customHeight="1">
      <c r="A93" s="270"/>
      <c r="B93" s="277"/>
      <c r="C93" s="117" t="s">
        <v>291</v>
      </c>
      <c r="D93" s="132">
        <v>24.9</v>
      </c>
      <c r="E93" s="132">
        <v>24.9</v>
      </c>
      <c r="F93" s="109"/>
      <c r="G93" s="62" t="s">
        <v>139</v>
      </c>
      <c r="H93" s="98" t="s">
        <v>170</v>
      </c>
      <c r="I93" s="139">
        <v>3000</v>
      </c>
      <c r="J93" s="139">
        <v>3000</v>
      </c>
      <c r="K93" s="131">
        <f>J93/I93*100</f>
        <v>100</v>
      </c>
      <c r="L93" s="139"/>
      <c r="M93" s="131"/>
      <c r="N93" s="55"/>
    </row>
    <row r="94" spans="1:14" ht="95.25" customHeight="1">
      <c r="A94" s="270"/>
      <c r="B94" s="277"/>
      <c r="C94" s="109"/>
      <c r="D94" s="109"/>
      <c r="E94" s="109"/>
      <c r="F94" s="109"/>
      <c r="G94" s="62" t="s">
        <v>141</v>
      </c>
      <c r="H94" s="98" t="s">
        <v>163</v>
      </c>
      <c r="I94" s="139">
        <v>10</v>
      </c>
      <c r="J94" s="139">
        <v>10</v>
      </c>
      <c r="K94" s="131">
        <f>J94/I94*100</f>
        <v>100</v>
      </c>
      <c r="L94" s="139"/>
      <c r="M94" s="131"/>
      <c r="N94" s="55"/>
    </row>
    <row r="95" spans="1:14" ht="69.75" customHeight="1">
      <c r="A95" s="270"/>
      <c r="B95" s="277"/>
      <c r="C95" s="109"/>
      <c r="D95" s="109"/>
      <c r="E95" s="109"/>
      <c r="F95" s="109"/>
      <c r="G95" s="62" t="s">
        <v>258</v>
      </c>
      <c r="H95" s="98" t="s">
        <v>200</v>
      </c>
      <c r="I95" s="139">
        <v>3</v>
      </c>
      <c r="J95" s="139">
        <v>0</v>
      </c>
      <c r="K95" s="131">
        <f>J95/I95*100</f>
        <v>0</v>
      </c>
      <c r="L95" s="139"/>
      <c r="M95" s="131"/>
      <c r="N95" s="55"/>
    </row>
    <row r="96" spans="1:14" ht="72" customHeight="1">
      <c r="A96" s="271"/>
      <c r="B96" s="278"/>
      <c r="C96" s="109"/>
      <c r="D96" s="109"/>
      <c r="E96" s="109"/>
      <c r="F96" s="109"/>
      <c r="G96" s="62" t="s">
        <v>142</v>
      </c>
      <c r="H96" s="98" t="s">
        <v>200</v>
      </c>
      <c r="I96" s="139">
        <v>15</v>
      </c>
      <c r="J96" s="139">
        <v>4</v>
      </c>
      <c r="K96" s="131">
        <f>J96/I96*100</f>
        <v>26.666666666666668</v>
      </c>
      <c r="L96" s="139"/>
      <c r="M96" s="131"/>
      <c r="N96" s="55"/>
    </row>
    <row r="97" spans="1:14" ht="18" customHeight="1">
      <c r="A97" s="265" t="s">
        <v>212</v>
      </c>
      <c r="B97" s="266"/>
      <c r="C97" s="266"/>
      <c r="D97" s="266"/>
      <c r="E97" s="266"/>
      <c r="F97" s="266"/>
      <c r="G97" s="266"/>
      <c r="H97" s="266"/>
      <c r="I97" s="266"/>
      <c r="J97" s="266"/>
      <c r="K97" s="266"/>
      <c r="L97" s="266"/>
      <c r="M97" s="267"/>
      <c r="N97" s="55"/>
    </row>
    <row r="98" spans="1:14" ht="42" customHeight="1">
      <c r="A98" s="168">
        <v>14</v>
      </c>
      <c r="B98" s="316" t="s">
        <v>72</v>
      </c>
      <c r="C98" s="109" t="s">
        <v>292</v>
      </c>
      <c r="D98" s="134">
        <f>D99+D100+D101</f>
        <v>13637.293000000001</v>
      </c>
      <c r="E98" s="134">
        <f>E99+E100+E101</f>
        <v>12348.455</v>
      </c>
      <c r="F98" s="126">
        <f>E98/D98*100</f>
        <v>90.54916543921142</v>
      </c>
      <c r="G98" s="127"/>
      <c r="H98" s="128"/>
      <c r="I98" s="128"/>
      <c r="J98" s="128"/>
      <c r="K98" s="169">
        <f>(K102+K106)/2</f>
        <v>150</v>
      </c>
      <c r="L98" s="222">
        <f>K98/F98</f>
        <v>1.6565586140128463</v>
      </c>
      <c r="M98" s="129" t="s">
        <v>210</v>
      </c>
      <c r="N98" s="39"/>
    </row>
    <row r="99" spans="1:14" ht="25.5">
      <c r="A99" s="141"/>
      <c r="B99" s="316"/>
      <c r="C99" s="117" t="s">
        <v>291</v>
      </c>
      <c r="D99" s="123">
        <f>D103+D107</f>
        <v>3542.2459999999996</v>
      </c>
      <c r="E99" s="123">
        <f>E103+E107</f>
        <v>3144.565</v>
      </c>
      <c r="F99" s="120"/>
      <c r="G99" s="9"/>
      <c r="H99" s="75"/>
      <c r="I99" s="75"/>
      <c r="J99" s="75"/>
      <c r="K99" s="170"/>
      <c r="L99" s="147"/>
      <c r="M99" s="121"/>
      <c r="N99" s="39"/>
    </row>
    <row r="100" spans="1:14" ht="51">
      <c r="A100" s="141"/>
      <c r="B100" s="316"/>
      <c r="C100" s="117" t="s">
        <v>289</v>
      </c>
      <c r="D100" s="123">
        <f>D104</f>
        <v>3238.925</v>
      </c>
      <c r="E100" s="123">
        <f>E104</f>
        <v>2863.338</v>
      </c>
      <c r="F100" s="120"/>
      <c r="G100" s="9"/>
      <c r="H100" s="75"/>
      <c r="I100" s="75"/>
      <c r="J100" s="75"/>
      <c r="K100" s="170"/>
      <c r="L100" s="147"/>
      <c r="M100" s="121"/>
      <c r="N100" s="39"/>
    </row>
    <row r="101" spans="1:14" ht="41.25" customHeight="1">
      <c r="A101" s="144"/>
      <c r="B101" s="317"/>
      <c r="C101" s="117" t="s">
        <v>290</v>
      </c>
      <c r="D101" s="124">
        <f>D105+D108</f>
        <v>6856.122</v>
      </c>
      <c r="E101" s="124">
        <f>E105+E108</f>
        <v>6340.552</v>
      </c>
      <c r="F101" s="120"/>
      <c r="G101" s="9"/>
      <c r="H101" s="75"/>
      <c r="I101" s="75"/>
      <c r="J101" s="75"/>
      <c r="K101" s="170"/>
      <c r="L101" s="147"/>
      <c r="M101" s="121"/>
      <c r="N101" s="39"/>
    </row>
    <row r="102" spans="1:14" ht="28.5" customHeight="1">
      <c r="A102" s="284" t="s">
        <v>278</v>
      </c>
      <c r="B102" s="302" t="s">
        <v>213</v>
      </c>
      <c r="C102" s="193" t="s">
        <v>323</v>
      </c>
      <c r="D102" s="145">
        <f>D103+D104+D105</f>
        <v>11425.017</v>
      </c>
      <c r="E102" s="145">
        <f>E103+E104+E105</f>
        <v>10136.238000000001</v>
      </c>
      <c r="F102" s="115">
        <f>E102/D102*100</f>
        <v>88.71967542805407</v>
      </c>
      <c r="G102" s="171"/>
      <c r="H102" s="172"/>
      <c r="I102" s="172"/>
      <c r="J102" s="172"/>
      <c r="K102" s="121">
        <f>AVERAGE(K103:K104)</f>
        <v>200</v>
      </c>
      <c r="L102" s="121">
        <f>K102/F102</f>
        <v>2.2542913850286466</v>
      </c>
      <c r="M102" s="116" t="s">
        <v>210</v>
      </c>
      <c r="N102" s="39"/>
    </row>
    <row r="103" spans="1:14" ht="61.5" customHeight="1">
      <c r="A103" s="285"/>
      <c r="B103" s="303"/>
      <c r="C103" s="117" t="s">
        <v>291</v>
      </c>
      <c r="D103" s="98">
        <v>3503.47</v>
      </c>
      <c r="E103" s="98">
        <v>3105.789</v>
      </c>
      <c r="F103" s="114"/>
      <c r="G103" s="171" t="s">
        <v>75</v>
      </c>
      <c r="H103" s="172" t="s">
        <v>181</v>
      </c>
      <c r="I103" s="152">
        <v>14</v>
      </c>
      <c r="J103" s="174" t="s">
        <v>101</v>
      </c>
      <c r="K103" s="131">
        <f>J103/I103*100</f>
        <v>100</v>
      </c>
      <c r="L103" s="174"/>
      <c r="M103" s="131"/>
      <c r="N103" s="39"/>
    </row>
    <row r="104" spans="1:14" ht="58.5" customHeight="1">
      <c r="A104" s="207"/>
      <c r="B104" s="209"/>
      <c r="C104" s="211" t="s">
        <v>289</v>
      </c>
      <c r="D104" s="183">
        <v>3238.925</v>
      </c>
      <c r="E104" s="183">
        <v>2863.338</v>
      </c>
      <c r="F104" s="110"/>
      <c r="G104" s="212" t="s">
        <v>211</v>
      </c>
      <c r="H104" s="213" t="s">
        <v>181</v>
      </c>
      <c r="I104" s="214">
        <v>5</v>
      </c>
      <c r="J104" s="215" t="s">
        <v>106</v>
      </c>
      <c r="K104" s="189">
        <f>J104/I104*100</f>
        <v>300</v>
      </c>
      <c r="L104" s="215"/>
      <c r="M104" s="189"/>
      <c r="N104" s="39"/>
    </row>
    <row r="105" spans="1:14" ht="42.75" customHeight="1">
      <c r="A105" s="208"/>
      <c r="B105" s="210"/>
      <c r="C105" s="117" t="s">
        <v>290</v>
      </c>
      <c r="D105" s="98">
        <v>4682.622</v>
      </c>
      <c r="E105" s="98">
        <v>4167.111</v>
      </c>
      <c r="F105" s="114"/>
      <c r="G105" s="171"/>
      <c r="H105" s="172"/>
      <c r="I105" s="172"/>
      <c r="J105" s="172"/>
      <c r="K105" s="152"/>
      <c r="L105" s="174"/>
      <c r="M105" s="131"/>
      <c r="N105" s="39"/>
    </row>
    <row r="106" spans="1:14" ht="30" customHeight="1">
      <c r="A106" s="284" t="s">
        <v>279</v>
      </c>
      <c r="B106" s="302" t="s">
        <v>214</v>
      </c>
      <c r="C106" s="193" t="s">
        <v>323</v>
      </c>
      <c r="D106" s="176">
        <f>D107+D108</f>
        <v>2212.276</v>
      </c>
      <c r="E106" s="176">
        <f>E107+E108</f>
        <v>2212.2169999999996</v>
      </c>
      <c r="F106" s="115">
        <f>E106/D106*100</f>
        <v>99.99733306332482</v>
      </c>
      <c r="G106" s="62"/>
      <c r="H106" s="177"/>
      <c r="I106" s="177"/>
      <c r="J106" s="177"/>
      <c r="K106" s="121">
        <f>AVERAGE(K107)</f>
        <v>100</v>
      </c>
      <c r="L106" s="121">
        <f>K106/F106</f>
        <v>1.0000266700780258</v>
      </c>
      <c r="M106" s="116" t="s">
        <v>202</v>
      </c>
      <c r="N106" s="39"/>
    </row>
    <row r="107" spans="1:14" ht="27" customHeight="1">
      <c r="A107" s="292"/>
      <c r="B107" s="318"/>
      <c r="C107" s="117" t="s">
        <v>291</v>
      </c>
      <c r="D107" s="118">
        <v>38.776</v>
      </c>
      <c r="E107" s="118">
        <v>38.776</v>
      </c>
      <c r="F107" s="85"/>
      <c r="G107" s="62" t="s">
        <v>185</v>
      </c>
      <c r="H107" s="177" t="s">
        <v>186</v>
      </c>
      <c r="I107" s="152">
        <v>109.09</v>
      </c>
      <c r="J107" s="152">
        <v>109.09</v>
      </c>
      <c r="K107" s="131">
        <f>J107/I107*100</f>
        <v>100</v>
      </c>
      <c r="L107" s="152"/>
      <c r="M107" s="178"/>
      <c r="N107" s="39"/>
    </row>
    <row r="108" spans="1:14" ht="40.5" customHeight="1">
      <c r="A108" s="285"/>
      <c r="B108" s="303"/>
      <c r="C108" s="117" t="s">
        <v>290</v>
      </c>
      <c r="D108" s="122">
        <v>2173.5</v>
      </c>
      <c r="E108" s="118">
        <v>2173.441</v>
      </c>
      <c r="F108" s="85"/>
      <c r="G108" s="62"/>
      <c r="H108" s="177"/>
      <c r="I108" s="177"/>
      <c r="J108" s="177"/>
      <c r="K108" s="152"/>
      <c r="L108" s="152"/>
      <c r="M108" s="178"/>
      <c r="N108" s="39"/>
    </row>
    <row r="109" spans="1:14" ht="42.75" customHeight="1">
      <c r="A109" s="179" t="s">
        <v>106</v>
      </c>
      <c r="B109" s="276" t="s">
        <v>84</v>
      </c>
      <c r="C109" s="109" t="s">
        <v>292</v>
      </c>
      <c r="D109" s="165">
        <f>D110</f>
        <v>290.2</v>
      </c>
      <c r="E109" s="114">
        <f>E110</f>
        <v>289.962</v>
      </c>
      <c r="F109" s="115">
        <f>E109/D109*100</f>
        <v>99.91798759476224</v>
      </c>
      <c r="G109" s="142"/>
      <c r="H109" s="142"/>
      <c r="I109" s="142"/>
      <c r="J109" s="142"/>
      <c r="K109" s="121">
        <f>AVERAGE(K110:K112)</f>
        <v>166.66666666666666</v>
      </c>
      <c r="L109" s="121">
        <f>K109/F109</f>
        <v>1.6680346620131832</v>
      </c>
      <c r="M109" s="116" t="s">
        <v>210</v>
      </c>
      <c r="N109" s="39"/>
    </row>
    <row r="110" spans="1:14" ht="49.5" customHeight="1">
      <c r="A110" s="180"/>
      <c r="B110" s="277"/>
      <c r="C110" s="117" t="s">
        <v>291</v>
      </c>
      <c r="D110" s="132">
        <v>290.2</v>
      </c>
      <c r="E110" s="98">
        <v>289.962</v>
      </c>
      <c r="F110" s="109"/>
      <c r="G110" s="117" t="s">
        <v>328</v>
      </c>
      <c r="H110" s="98" t="s">
        <v>178</v>
      </c>
      <c r="I110" s="139">
        <v>1</v>
      </c>
      <c r="J110" s="139">
        <v>1</v>
      </c>
      <c r="K110" s="131">
        <f>J110/I110*100</f>
        <v>100</v>
      </c>
      <c r="L110" s="139"/>
      <c r="M110" s="131"/>
      <c r="N110" s="39"/>
    </row>
    <row r="111" spans="1:14" ht="36.75" customHeight="1">
      <c r="A111" s="180"/>
      <c r="B111" s="277"/>
      <c r="C111" s="109"/>
      <c r="D111" s="109"/>
      <c r="E111" s="109"/>
      <c r="F111" s="109"/>
      <c r="G111" s="198" t="s">
        <v>329</v>
      </c>
      <c r="H111" s="98" t="s">
        <v>178</v>
      </c>
      <c r="I111" s="146">
        <v>1</v>
      </c>
      <c r="J111" s="139">
        <v>3</v>
      </c>
      <c r="K111" s="131">
        <f>J111/I111*100</f>
        <v>300</v>
      </c>
      <c r="L111" s="139"/>
      <c r="M111" s="131"/>
      <c r="N111" s="39"/>
    </row>
    <row r="112" spans="1:14" ht="44.25" customHeight="1">
      <c r="A112" s="181"/>
      <c r="B112" s="278"/>
      <c r="C112" s="109"/>
      <c r="D112" s="109"/>
      <c r="E112" s="109"/>
      <c r="F112" s="109"/>
      <c r="G112" s="62" t="s">
        <v>328</v>
      </c>
      <c r="H112" s="98" t="s">
        <v>178</v>
      </c>
      <c r="I112" s="146">
        <v>1</v>
      </c>
      <c r="J112" s="139">
        <v>1</v>
      </c>
      <c r="K112" s="131">
        <f>J112/I112*100</f>
        <v>100</v>
      </c>
      <c r="L112" s="139"/>
      <c r="M112" s="131"/>
      <c r="N112" s="39"/>
    </row>
    <row r="113" spans="1:14" ht="39" customHeight="1">
      <c r="A113" s="284" t="s">
        <v>110</v>
      </c>
      <c r="B113" s="276" t="s">
        <v>90</v>
      </c>
      <c r="C113" s="109" t="s">
        <v>292</v>
      </c>
      <c r="D113" s="115">
        <f>D114</f>
        <v>550</v>
      </c>
      <c r="E113" s="115">
        <f>E114</f>
        <v>550</v>
      </c>
      <c r="F113" s="115">
        <f>E113/D113*100</f>
        <v>100</v>
      </c>
      <c r="G113" s="114"/>
      <c r="H113" s="114"/>
      <c r="I113" s="114"/>
      <c r="J113" s="114"/>
      <c r="K113" s="121">
        <f>AVERAGE(K114:K119)</f>
        <v>100</v>
      </c>
      <c r="L113" s="121">
        <f>K113/F113</f>
        <v>1</v>
      </c>
      <c r="M113" s="116" t="s">
        <v>202</v>
      </c>
      <c r="N113" s="39"/>
    </row>
    <row r="114" spans="1:14" ht="45" customHeight="1">
      <c r="A114" s="292"/>
      <c r="B114" s="277"/>
      <c r="C114" s="117" t="s">
        <v>291</v>
      </c>
      <c r="D114" s="119">
        <v>550</v>
      </c>
      <c r="E114" s="119">
        <v>550</v>
      </c>
      <c r="F114" s="109"/>
      <c r="G114" s="182" t="s">
        <v>91</v>
      </c>
      <c r="H114" s="98" t="s">
        <v>194</v>
      </c>
      <c r="I114" s="183">
        <v>56073</v>
      </c>
      <c r="J114" s="183">
        <v>56073</v>
      </c>
      <c r="K114" s="131">
        <f aca="true" t="shared" si="5" ref="K114:K119">J114/I114*100</f>
        <v>100</v>
      </c>
      <c r="L114" s="143"/>
      <c r="M114" s="144"/>
      <c r="N114" s="39"/>
    </row>
    <row r="115" spans="1:14" ht="35.25" customHeight="1">
      <c r="A115" s="292"/>
      <c r="B115" s="277"/>
      <c r="C115" s="109"/>
      <c r="D115" s="109"/>
      <c r="E115" s="109"/>
      <c r="F115" s="109"/>
      <c r="G115" s="166" t="s">
        <v>92</v>
      </c>
      <c r="H115" s="62" t="s">
        <v>219</v>
      </c>
      <c r="I115" s="98">
        <v>316</v>
      </c>
      <c r="J115" s="98">
        <v>316</v>
      </c>
      <c r="K115" s="131">
        <f t="shared" si="5"/>
        <v>100</v>
      </c>
      <c r="L115" s="139"/>
      <c r="M115" s="184"/>
      <c r="N115" s="39"/>
    </row>
    <row r="116" spans="1:14" ht="24" customHeight="1">
      <c r="A116" s="292"/>
      <c r="B116" s="277"/>
      <c r="C116" s="109"/>
      <c r="D116" s="109"/>
      <c r="E116" s="109"/>
      <c r="F116" s="109"/>
      <c r="G116" s="166" t="s">
        <v>93</v>
      </c>
      <c r="H116" s="98" t="s">
        <v>178</v>
      </c>
      <c r="I116" s="98">
        <v>32</v>
      </c>
      <c r="J116" s="98">
        <v>32</v>
      </c>
      <c r="K116" s="131">
        <f t="shared" si="5"/>
        <v>100</v>
      </c>
      <c r="L116" s="139"/>
      <c r="M116" s="184"/>
      <c r="N116" s="39"/>
    </row>
    <row r="117" spans="1:14" ht="33" customHeight="1">
      <c r="A117" s="292"/>
      <c r="B117" s="277"/>
      <c r="C117" s="109"/>
      <c r="D117" s="109"/>
      <c r="E117" s="109"/>
      <c r="F117" s="109"/>
      <c r="G117" s="166" t="s">
        <v>94</v>
      </c>
      <c r="H117" s="98" t="s">
        <v>178</v>
      </c>
      <c r="I117" s="98">
        <v>3</v>
      </c>
      <c r="J117" s="98">
        <v>3</v>
      </c>
      <c r="K117" s="131">
        <f t="shared" si="5"/>
        <v>100</v>
      </c>
      <c r="L117" s="139"/>
      <c r="M117" s="184"/>
      <c r="N117" s="39"/>
    </row>
    <row r="118" spans="1:14" ht="30.75" customHeight="1">
      <c r="A118" s="292"/>
      <c r="B118" s="277"/>
      <c r="C118" s="109"/>
      <c r="D118" s="109"/>
      <c r="E118" s="109"/>
      <c r="F118" s="109"/>
      <c r="G118" s="166" t="s">
        <v>95</v>
      </c>
      <c r="H118" s="62" t="s">
        <v>219</v>
      </c>
      <c r="I118" s="98">
        <v>14.07</v>
      </c>
      <c r="J118" s="98">
        <v>14.07</v>
      </c>
      <c r="K118" s="131">
        <f t="shared" si="5"/>
        <v>100</v>
      </c>
      <c r="L118" s="139"/>
      <c r="M118" s="184"/>
      <c r="N118" s="39"/>
    </row>
    <row r="119" spans="1:14" ht="36" customHeight="1">
      <c r="A119" s="285"/>
      <c r="B119" s="278"/>
      <c r="C119" s="109"/>
      <c r="D119" s="109"/>
      <c r="E119" s="109"/>
      <c r="F119" s="109"/>
      <c r="G119" s="188" t="s">
        <v>326</v>
      </c>
      <c r="H119" s="98" t="s">
        <v>178</v>
      </c>
      <c r="I119" s="98">
        <v>2</v>
      </c>
      <c r="J119" s="98">
        <v>2</v>
      </c>
      <c r="K119" s="131">
        <f t="shared" si="5"/>
        <v>100</v>
      </c>
      <c r="L119" s="139"/>
      <c r="M119" s="184"/>
      <c r="N119" s="39"/>
    </row>
    <row r="120" spans="1:14" ht="41.25" customHeight="1">
      <c r="A120" s="284" t="s">
        <v>115</v>
      </c>
      <c r="B120" s="276" t="s">
        <v>15</v>
      </c>
      <c r="C120" s="109" t="s">
        <v>292</v>
      </c>
      <c r="D120" s="165">
        <f>D121</f>
        <v>4979.656</v>
      </c>
      <c r="E120" s="165">
        <f>E121</f>
        <v>4979.656</v>
      </c>
      <c r="F120" s="115">
        <f>E120/D120*100</f>
        <v>100</v>
      </c>
      <c r="G120" s="62"/>
      <c r="H120" s="62"/>
      <c r="I120" s="98"/>
      <c r="J120" s="98"/>
      <c r="K120" s="121">
        <f>AVERAGE(K121)</f>
        <v>100</v>
      </c>
      <c r="L120" s="121">
        <f>K120/F120</f>
        <v>1</v>
      </c>
      <c r="M120" s="116" t="s">
        <v>202</v>
      </c>
      <c r="N120" s="39"/>
    </row>
    <row r="121" spans="1:14" ht="40.5" customHeight="1">
      <c r="A121" s="285"/>
      <c r="B121" s="278"/>
      <c r="C121" s="117" t="s">
        <v>291</v>
      </c>
      <c r="D121" s="132">
        <v>4979.656</v>
      </c>
      <c r="E121" s="132">
        <v>4979.656</v>
      </c>
      <c r="F121" s="109"/>
      <c r="G121" s="167" t="s">
        <v>277</v>
      </c>
      <c r="H121" s="98" t="s">
        <v>178</v>
      </c>
      <c r="I121" s="98">
        <v>19</v>
      </c>
      <c r="J121" s="98">
        <v>19</v>
      </c>
      <c r="K121" s="131">
        <f>J121/I121*100</f>
        <v>100</v>
      </c>
      <c r="L121" s="139"/>
      <c r="M121" s="184"/>
      <c r="N121" s="39"/>
    </row>
    <row r="122" spans="1:14" ht="18.75" customHeight="1">
      <c r="A122" s="265" t="s">
        <v>215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7"/>
      <c r="N122" s="39"/>
    </row>
    <row r="123" spans="1:14" ht="42" customHeight="1">
      <c r="A123" s="284" t="s">
        <v>280</v>
      </c>
      <c r="B123" s="276" t="s">
        <v>80</v>
      </c>
      <c r="C123" s="109" t="s">
        <v>292</v>
      </c>
      <c r="D123" s="165">
        <f>D124</f>
        <v>115299</v>
      </c>
      <c r="E123" s="165">
        <f>E124</f>
        <v>80035.786</v>
      </c>
      <c r="F123" s="115">
        <f>E123/D123*100</f>
        <v>69.4158544306542</v>
      </c>
      <c r="G123" s="62"/>
      <c r="H123" s="177"/>
      <c r="I123" s="177"/>
      <c r="J123" s="177"/>
      <c r="K123" s="121">
        <f>AVERAGE(K124:K126)</f>
        <v>107.65657009072284</v>
      </c>
      <c r="L123" s="121">
        <f>K123/F123</f>
        <v>1.5508931061025943</v>
      </c>
      <c r="M123" s="116" t="s">
        <v>210</v>
      </c>
      <c r="N123" s="39"/>
    </row>
    <row r="124" spans="1:14" ht="41.25" customHeight="1">
      <c r="A124" s="313"/>
      <c r="B124" s="277"/>
      <c r="C124" s="117" t="s">
        <v>291</v>
      </c>
      <c r="D124" s="132">
        <v>115299</v>
      </c>
      <c r="E124" s="98">
        <v>80035.786</v>
      </c>
      <c r="F124" s="109"/>
      <c r="G124" s="62" t="s">
        <v>189</v>
      </c>
      <c r="H124" s="98" t="s">
        <v>190</v>
      </c>
      <c r="I124" s="139">
        <v>348</v>
      </c>
      <c r="J124" s="139">
        <v>348</v>
      </c>
      <c r="K124" s="131">
        <f aca="true" t="shared" si="6" ref="K124:K150">J124/I124*100</f>
        <v>100</v>
      </c>
      <c r="L124" s="139"/>
      <c r="M124" s="150"/>
      <c r="N124" s="39"/>
    </row>
    <row r="125" spans="1:14" ht="40.5" customHeight="1">
      <c r="A125" s="313"/>
      <c r="B125" s="277"/>
      <c r="C125" s="109"/>
      <c r="D125" s="109"/>
      <c r="E125" s="109"/>
      <c r="F125" s="109"/>
      <c r="G125" s="62" t="s">
        <v>193</v>
      </c>
      <c r="H125" s="98" t="s">
        <v>191</v>
      </c>
      <c r="I125" s="139">
        <v>2144</v>
      </c>
      <c r="J125" s="139">
        <v>1864</v>
      </c>
      <c r="K125" s="131">
        <f t="shared" si="6"/>
        <v>86.94029850746269</v>
      </c>
      <c r="L125" s="139"/>
      <c r="M125" s="150"/>
      <c r="N125" s="57"/>
    </row>
    <row r="126" spans="1:14" ht="41.25" customHeight="1">
      <c r="A126" s="313"/>
      <c r="B126" s="277"/>
      <c r="C126" s="109"/>
      <c r="D126" s="109"/>
      <c r="E126" s="109"/>
      <c r="F126" s="109"/>
      <c r="G126" s="62" t="s">
        <v>146</v>
      </c>
      <c r="H126" s="98" t="s">
        <v>194</v>
      </c>
      <c r="I126" s="139">
        <v>1904</v>
      </c>
      <c r="J126" s="139">
        <v>2590</v>
      </c>
      <c r="K126" s="131">
        <f t="shared" si="6"/>
        <v>136.02941176470588</v>
      </c>
      <c r="L126" s="139"/>
      <c r="M126" s="150"/>
      <c r="N126" s="57"/>
    </row>
    <row r="127" spans="1:14" ht="42" customHeight="1">
      <c r="A127" s="284" t="s">
        <v>281</v>
      </c>
      <c r="B127" s="276" t="s">
        <v>113</v>
      </c>
      <c r="C127" s="109" t="s">
        <v>292</v>
      </c>
      <c r="D127" s="165">
        <f>D128</f>
        <v>4711.653</v>
      </c>
      <c r="E127" s="165">
        <f>E128</f>
        <v>4710.733</v>
      </c>
      <c r="F127" s="115">
        <f>E127/D127*100</f>
        <v>99.98047394407016</v>
      </c>
      <c r="G127" s="62"/>
      <c r="H127" s="62"/>
      <c r="I127" s="62"/>
      <c r="J127" s="62"/>
      <c r="K127" s="121">
        <f>AVERAGE(K128:K135)</f>
        <v>100</v>
      </c>
      <c r="L127" s="121">
        <f>K127/F127</f>
        <v>1.0001952986934306</v>
      </c>
      <c r="M127" s="116" t="s">
        <v>202</v>
      </c>
      <c r="N127" s="57"/>
    </row>
    <row r="128" spans="1:14" ht="75" customHeight="1">
      <c r="A128" s="292"/>
      <c r="B128" s="277"/>
      <c r="C128" s="117" t="s">
        <v>291</v>
      </c>
      <c r="D128" s="98">
        <v>4711.653</v>
      </c>
      <c r="E128" s="98">
        <v>4710.733</v>
      </c>
      <c r="F128" s="109"/>
      <c r="G128" s="62" t="s">
        <v>220</v>
      </c>
      <c r="H128" s="98" t="s">
        <v>178</v>
      </c>
      <c r="I128" s="98">
        <v>2</v>
      </c>
      <c r="J128" s="98">
        <v>2</v>
      </c>
      <c r="K128" s="131">
        <f t="shared" si="6"/>
        <v>100</v>
      </c>
      <c r="L128" s="139"/>
      <c r="M128" s="131"/>
      <c r="N128" s="57"/>
    </row>
    <row r="129" spans="1:14" ht="70.5" customHeight="1">
      <c r="A129" s="292"/>
      <c r="B129" s="277"/>
      <c r="C129" s="125"/>
      <c r="D129" s="118"/>
      <c r="E129" s="118"/>
      <c r="F129" s="108"/>
      <c r="G129" s="62" t="s">
        <v>221</v>
      </c>
      <c r="H129" s="98" t="s">
        <v>178</v>
      </c>
      <c r="I129" s="98">
        <v>1</v>
      </c>
      <c r="J129" s="98">
        <v>1</v>
      </c>
      <c r="K129" s="131">
        <f t="shared" si="6"/>
        <v>100</v>
      </c>
      <c r="L129" s="139"/>
      <c r="M129" s="131"/>
      <c r="N129" s="57"/>
    </row>
    <row r="130" spans="1:14" ht="66.75" customHeight="1">
      <c r="A130" s="292"/>
      <c r="B130" s="277"/>
      <c r="C130" s="125"/>
      <c r="D130" s="118"/>
      <c r="E130" s="118"/>
      <c r="F130" s="108"/>
      <c r="G130" s="62" t="s">
        <v>222</v>
      </c>
      <c r="H130" s="98" t="s">
        <v>178</v>
      </c>
      <c r="I130" s="98">
        <v>2</v>
      </c>
      <c r="J130" s="98">
        <v>2</v>
      </c>
      <c r="K130" s="131">
        <f t="shared" si="6"/>
        <v>100</v>
      </c>
      <c r="L130" s="139"/>
      <c r="M130" s="131"/>
      <c r="N130" s="57"/>
    </row>
    <row r="131" spans="1:14" ht="51.75" customHeight="1">
      <c r="A131" s="292"/>
      <c r="B131" s="277"/>
      <c r="C131" s="125"/>
      <c r="D131" s="118"/>
      <c r="E131" s="118"/>
      <c r="F131" s="108"/>
      <c r="G131" s="62" t="s">
        <v>223</v>
      </c>
      <c r="H131" s="98" t="s">
        <v>178</v>
      </c>
      <c r="I131" s="98">
        <v>1</v>
      </c>
      <c r="J131" s="98">
        <v>1</v>
      </c>
      <c r="K131" s="131">
        <f t="shared" si="6"/>
        <v>100</v>
      </c>
      <c r="L131" s="139"/>
      <c r="M131" s="131"/>
      <c r="N131" s="57"/>
    </row>
    <row r="132" spans="1:14" ht="66.75" customHeight="1">
      <c r="A132" s="285"/>
      <c r="B132" s="278"/>
      <c r="C132" s="117"/>
      <c r="D132" s="98"/>
      <c r="E132" s="98"/>
      <c r="F132" s="109"/>
      <c r="G132" s="62" t="s">
        <v>224</v>
      </c>
      <c r="H132" s="98" t="s">
        <v>178</v>
      </c>
      <c r="I132" s="98">
        <v>73</v>
      </c>
      <c r="J132" s="98">
        <v>73</v>
      </c>
      <c r="K132" s="131">
        <f t="shared" si="6"/>
        <v>100</v>
      </c>
      <c r="L132" s="139"/>
      <c r="M132" s="131"/>
      <c r="N132" s="57"/>
    </row>
    <row r="133" spans="1:14" ht="57" customHeight="1">
      <c r="A133" s="284"/>
      <c r="B133" s="304"/>
      <c r="C133" s="216"/>
      <c r="D133" s="217"/>
      <c r="E133" s="217"/>
      <c r="F133" s="194"/>
      <c r="G133" s="142" t="s">
        <v>225</v>
      </c>
      <c r="H133" s="183" t="s">
        <v>178</v>
      </c>
      <c r="I133" s="183">
        <v>2</v>
      </c>
      <c r="J133" s="183">
        <v>2</v>
      </c>
      <c r="K133" s="189">
        <f t="shared" si="6"/>
        <v>100</v>
      </c>
      <c r="L133" s="143"/>
      <c r="M133" s="189"/>
      <c r="N133" s="57"/>
    </row>
    <row r="134" spans="1:14" ht="56.25" customHeight="1">
      <c r="A134" s="292"/>
      <c r="B134" s="305"/>
      <c r="C134" s="125"/>
      <c r="D134" s="118"/>
      <c r="E134" s="118"/>
      <c r="F134" s="108"/>
      <c r="G134" s="62" t="s">
        <v>114</v>
      </c>
      <c r="H134" s="98" t="s">
        <v>178</v>
      </c>
      <c r="I134" s="98">
        <v>20</v>
      </c>
      <c r="J134" s="98">
        <v>20</v>
      </c>
      <c r="K134" s="131">
        <f t="shared" si="6"/>
        <v>100</v>
      </c>
      <c r="L134" s="139"/>
      <c r="M134" s="131"/>
      <c r="N134" s="57"/>
    </row>
    <row r="135" spans="1:14" ht="55.5" customHeight="1">
      <c r="A135" s="285"/>
      <c r="B135" s="306"/>
      <c r="C135" s="125"/>
      <c r="D135" s="118"/>
      <c r="E135" s="118"/>
      <c r="F135" s="108"/>
      <c r="G135" s="62" t="s">
        <v>226</v>
      </c>
      <c r="H135" s="98" t="s">
        <v>178</v>
      </c>
      <c r="I135" s="98">
        <v>5</v>
      </c>
      <c r="J135" s="98">
        <v>5</v>
      </c>
      <c r="K135" s="131">
        <f t="shared" si="6"/>
        <v>100</v>
      </c>
      <c r="L135" s="139"/>
      <c r="M135" s="131"/>
      <c r="N135" s="57"/>
    </row>
    <row r="136" spans="1:14" ht="40.5" customHeight="1">
      <c r="A136" s="269">
        <v>20</v>
      </c>
      <c r="B136" s="276" t="s">
        <v>228</v>
      </c>
      <c r="C136" s="109" t="s">
        <v>292</v>
      </c>
      <c r="D136" s="165">
        <f>D137</f>
        <v>21440.577</v>
      </c>
      <c r="E136" s="165">
        <f>E137</f>
        <v>21305.943</v>
      </c>
      <c r="F136" s="115">
        <f>E136/D136*100</f>
        <v>99.37205980977097</v>
      </c>
      <c r="G136" s="62"/>
      <c r="H136" s="62"/>
      <c r="I136" s="62"/>
      <c r="J136" s="62"/>
      <c r="K136" s="121">
        <f>AVERAGE(K137:K148)</f>
        <v>100.25655484021665</v>
      </c>
      <c r="L136" s="121">
        <f>K136/F136</f>
        <v>1.0089008422703412</v>
      </c>
      <c r="M136" s="116" t="s">
        <v>202</v>
      </c>
      <c r="N136" s="57"/>
    </row>
    <row r="137" spans="1:14" ht="53.25" customHeight="1">
      <c r="A137" s="270"/>
      <c r="B137" s="277"/>
      <c r="C137" s="117" t="s">
        <v>291</v>
      </c>
      <c r="D137" s="98">
        <v>21440.577</v>
      </c>
      <c r="E137" s="98">
        <v>21305.943</v>
      </c>
      <c r="F137" s="109"/>
      <c r="G137" s="62" t="s">
        <v>117</v>
      </c>
      <c r="H137" s="98" t="s">
        <v>200</v>
      </c>
      <c r="I137" s="98">
        <v>402</v>
      </c>
      <c r="J137" s="98">
        <v>402</v>
      </c>
      <c r="K137" s="131">
        <f t="shared" si="6"/>
        <v>100</v>
      </c>
      <c r="L137" s="139"/>
      <c r="M137" s="185"/>
      <c r="N137" s="57"/>
    </row>
    <row r="138" spans="1:14" ht="31.5" customHeight="1">
      <c r="A138" s="270"/>
      <c r="B138" s="277"/>
      <c r="C138" s="109"/>
      <c r="D138" s="109"/>
      <c r="E138" s="109"/>
      <c r="F138" s="109"/>
      <c r="G138" s="62" t="s">
        <v>227</v>
      </c>
      <c r="H138" s="98" t="s">
        <v>194</v>
      </c>
      <c r="I138" s="98">
        <v>912</v>
      </c>
      <c r="J138" s="98">
        <v>912</v>
      </c>
      <c r="K138" s="131">
        <f t="shared" si="6"/>
        <v>100</v>
      </c>
      <c r="L138" s="139"/>
      <c r="M138" s="185"/>
      <c r="N138" s="57"/>
    </row>
    <row r="139" spans="1:14" ht="30" customHeight="1">
      <c r="A139" s="270"/>
      <c r="B139" s="277"/>
      <c r="C139" s="109"/>
      <c r="D139" s="109"/>
      <c r="E139" s="109"/>
      <c r="F139" s="109"/>
      <c r="G139" s="62" t="s">
        <v>119</v>
      </c>
      <c r="H139" s="98" t="s">
        <v>200</v>
      </c>
      <c r="I139" s="139">
        <v>1</v>
      </c>
      <c r="J139" s="139">
        <v>1</v>
      </c>
      <c r="K139" s="131">
        <f t="shared" si="6"/>
        <v>100</v>
      </c>
      <c r="L139" s="139"/>
      <c r="M139" s="185"/>
      <c r="N139" s="57"/>
    </row>
    <row r="140" spans="1:14" ht="69" customHeight="1">
      <c r="A140" s="270"/>
      <c r="B140" s="277"/>
      <c r="C140" s="109"/>
      <c r="D140" s="109"/>
      <c r="E140" s="109"/>
      <c r="F140" s="109"/>
      <c r="G140" s="62" t="s">
        <v>120</v>
      </c>
      <c r="H140" s="98" t="s">
        <v>194</v>
      </c>
      <c r="I140" s="98">
        <v>823</v>
      </c>
      <c r="J140" s="98">
        <v>823</v>
      </c>
      <c r="K140" s="131">
        <f t="shared" si="6"/>
        <v>100</v>
      </c>
      <c r="L140" s="139"/>
      <c r="M140" s="185"/>
      <c r="N140" s="57"/>
    </row>
    <row r="141" spans="1:14" ht="55.5" customHeight="1">
      <c r="A141" s="270"/>
      <c r="B141" s="277"/>
      <c r="C141" s="109"/>
      <c r="D141" s="109"/>
      <c r="E141" s="109"/>
      <c r="F141" s="109"/>
      <c r="G141" s="166" t="s">
        <v>229</v>
      </c>
      <c r="H141" s="98" t="s">
        <v>200</v>
      </c>
      <c r="I141" s="186">
        <v>35</v>
      </c>
      <c r="J141" s="186">
        <v>35</v>
      </c>
      <c r="K141" s="131">
        <f t="shared" si="6"/>
        <v>100</v>
      </c>
      <c r="L141" s="143"/>
      <c r="M141" s="185"/>
      <c r="N141" s="57"/>
    </row>
    <row r="142" spans="1:14" ht="45.75" customHeight="1">
      <c r="A142" s="270"/>
      <c r="B142" s="277"/>
      <c r="C142" s="109"/>
      <c r="D142" s="109"/>
      <c r="E142" s="109"/>
      <c r="F142" s="109"/>
      <c r="G142" s="166" t="s">
        <v>129</v>
      </c>
      <c r="H142" s="98" t="s">
        <v>200</v>
      </c>
      <c r="I142" s="186">
        <v>1</v>
      </c>
      <c r="J142" s="186">
        <v>1</v>
      </c>
      <c r="K142" s="131">
        <f t="shared" si="6"/>
        <v>100</v>
      </c>
      <c r="L142" s="143"/>
      <c r="M142" s="185"/>
      <c r="N142" s="57"/>
    </row>
    <row r="143" spans="1:14" ht="45.75" customHeight="1">
      <c r="A143" s="270"/>
      <c r="B143" s="277"/>
      <c r="C143" s="109"/>
      <c r="D143" s="109"/>
      <c r="E143" s="109"/>
      <c r="F143" s="109"/>
      <c r="G143" s="166" t="s">
        <v>230</v>
      </c>
      <c r="H143" s="98" t="s">
        <v>200</v>
      </c>
      <c r="I143" s="186">
        <v>10</v>
      </c>
      <c r="J143" s="186">
        <v>10</v>
      </c>
      <c r="K143" s="131">
        <f t="shared" si="6"/>
        <v>100</v>
      </c>
      <c r="L143" s="143"/>
      <c r="M143" s="185"/>
      <c r="N143" s="57"/>
    </row>
    <row r="144" spans="1:14" ht="44.25" customHeight="1">
      <c r="A144" s="270"/>
      <c r="B144" s="277"/>
      <c r="C144" s="109"/>
      <c r="D144" s="109"/>
      <c r="E144" s="109"/>
      <c r="F144" s="109"/>
      <c r="G144" s="166" t="s">
        <v>231</v>
      </c>
      <c r="H144" s="98" t="s">
        <v>194</v>
      </c>
      <c r="I144" s="186">
        <v>45.9</v>
      </c>
      <c r="J144" s="186">
        <v>45.9</v>
      </c>
      <c r="K144" s="131">
        <f t="shared" si="6"/>
        <v>100</v>
      </c>
      <c r="L144" s="143"/>
      <c r="M144" s="185"/>
      <c r="N144" s="57"/>
    </row>
    <row r="145" spans="1:14" ht="54.75" customHeight="1">
      <c r="A145" s="271"/>
      <c r="B145" s="278"/>
      <c r="C145" s="109"/>
      <c r="D145" s="109"/>
      <c r="E145" s="109"/>
      <c r="F145" s="109"/>
      <c r="G145" s="166" t="s">
        <v>232</v>
      </c>
      <c r="H145" s="98" t="s">
        <v>200</v>
      </c>
      <c r="I145" s="186">
        <v>13</v>
      </c>
      <c r="J145" s="186">
        <v>13</v>
      </c>
      <c r="K145" s="131">
        <f t="shared" si="6"/>
        <v>100</v>
      </c>
      <c r="L145" s="143"/>
      <c r="M145" s="185"/>
      <c r="N145" s="57"/>
    </row>
    <row r="146" spans="1:14" ht="39" customHeight="1">
      <c r="A146" s="269"/>
      <c r="B146" s="304"/>
      <c r="C146" s="195"/>
      <c r="D146" s="195"/>
      <c r="E146" s="195"/>
      <c r="F146" s="195"/>
      <c r="G146" s="182" t="s">
        <v>121</v>
      </c>
      <c r="H146" s="186" t="s">
        <v>233</v>
      </c>
      <c r="I146" s="186">
        <v>860</v>
      </c>
      <c r="J146" s="186">
        <v>900</v>
      </c>
      <c r="K146" s="189">
        <f t="shared" si="6"/>
        <v>104.65116279069768</v>
      </c>
      <c r="L146" s="143"/>
      <c r="M146" s="185"/>
      <c r="N146" s="57"/>
    </row>
    <row r="147" spans="1:14" ht="68.25" customHeight="1">
      <c r="A147" s="270"/>
      <c r="B147" s="305"/>
      <c r="C147" s="109"/>
      <c r="D147" s="109"/>
      <c r="E147" s="109"/>
      <c r="F147" s="109"/>
      <c r="G147" s="166" t="s">
        <v>145</v>
      </c>
      <c r="H147" s="98" t="s">
        <v>194</v>
      </c>
      <c r="I147" s="186">
        <v>21240</v>
      </c>
      <c r="J147" s="186">
        <v>20906</v>
      </c>
      <c r="K147" s="131">
        <f t="shared" si="6"/>
        <v>98.42749529190206</v>
      </c>
      <c r="L147" s="143"/>
      <c r="M147" s="185"/>
      <c r="N147" s="57"/>
    </row>
    <row r="148" spans="1:14" ht="26.25" customHeight="1">
      <c r="A148" s="271"/>
      <c r="B148" s="306"/>
      <c r="C148" s="109"/>
      <c r="D148" s="109"/>
      <c r="E148" s="109"/>
      <c r="F148" s="109"/>
      <c r="G148" s="166" t="s">
        <v>234</v>
      </c>
      <c r="H148" s="98" t="s">
        <v>200</v>
      </c>
      <c r="I148" s="186">
        <v>1</v>
      </c>
      <c r="J148" s="186">
        <v>1</v>
      </c>
      <c r="K148" s="131">
        <f t="shared" si="6"/>
        <v>100</v>
      </c>
      <c r="L148" s="143"/>
      <c r="M148" s="185"/>
      <c r="N148" s="57"/>
    </row>
    <row r="149" spans="1:14" ht="44.25" customHeight="1">
      <c r="A149" s="330">
        <v>21</v>
      </c>
      <c r="B149" s="331" t="s">
        <v>276</v>
      </c>
      <c r="C149" s="109" t="s">
        <v>292</v>
      </c>
      <c r="D149" s="165">
        <f>D150</f>
        <v>1500</v>
      </c>
      <c r="E149" s="114">
        <f>E150</f>
        <v>1492.474</v>
      </c>
      <c r="F149" s="115">
        <f>E149/D149*100</f>
        <v>99.49826666666665</v>
      </c>
      <c r="G149" s="62"/>
      <c r="H149" s="98"/>
      <c r="I149" s="98"/>
      <c r="J149" s="98"/>
      <c r="K149" s="121">
        <f>AVERAGE(K150)</f>
        <v>56.99999999999999</v>
      </c>
      <c r="L149" s="121">
        <f>K149/F149</f>
        <v>0.5728743013278623</v>
      </c>
      <c r="M149" s="130" t="s">
        <v>324</v>
      </c>
      <c r="N149" s="57"/>
    </row>
    <row r="150" spans="1:14" ht="27" customHeight="1">
      <c r="A150" s="330"/>
      <c r="B150" s="324"/>
      <c r="C150" s="117" t="s">
        <v>291</v>
      </c>
      <c r="D150" s="132">
        <v>1500</v>
      </c>
      <c r="E150" s="98">
        <v>1492.474</v>
      </c>
      <c r="F150" s="109"/>
      <c r="G150" s="62" t="s">
        <v>143</v>
      </c>
      <c r="H150" s="98" t="s">
        <v>186</v>
      </c>
      <c r="I150" s="98">
        <v>0.1</v>
      </c>
      <c r="J150" s="98">
        <v>0.057</v>
      </c>
      <c r="K150" s="131">
        <f t="shared" si="6"/>
        <v>56.99999999999999</v>
      </c>
      <c r="L150" s="139"/>
      <c r="M150" s="148"/>
      <c r="N150" s="57"/>
    </row>
    <row r="151" spans="1:14" ht="18.75" customHeight="1">
      <c r="A151" s="296" t="s">
        <v>218</v>
      </c>
      <c r="B151" s="297"/>
      <c r="C151" s="297"/>
      <c r="D151" s="297"/>
      <c r="E151" s="297"/>
      <c r="F151" s="297"/>
      <c r="G151" s="297"/>
      <c r="H151" s="297"/>
      <c r="I151" s="297"/>
      <c r="J151" s="297"/>
      <c r="K151" s="297"/>
      <c r="L151" s="297"/>
      <c r="M151" s="298"/>
      <c r="N151" s="39"/>
    </row>
    <row r="152" spans="1:14" ht="46.5" customHeight="1">
      <c r="A152" s="136" t="s">
        <v>282</v>
      </c>
      <c r="B152" s="299" t="s">
        <v>217</v>
      </c>
      <c r="C152" s="109" t="s">
        <v>292</v>
      </c>
      <c r="D152" s="165">
        <f>D153</f>
        <v>478.021</v>
      </c>
      <c r="E152" s="114">
        <f>E153</f>
        <v>476.748</v>
      </c>
      <c r="F152" s="115">
        <f>E152/D152*100</f>
        <v>99.733693708017</v>
      </c>
      <c r="G152" s="187"/>
      <c r="H152" s="187"/>
      <c r="I152" s="187"/>
      <c r="J152" s="187"/>
      <c r="K152" s="121">
        <f>AVERAGE(K153:K155)</f>
        <v>100</v>
      </c>
      <c r="L152" s="121">
        <f>K152/F152</f>
        <v>1.0026701737605612</v>
      </c>
      <c r="M152" s="116" t="s">
        <v>202</v>
      </c>
      <c r="N152" s="39"/>
    </row>
    <row r="153" spans="1:14" ht="53.25" customHeight="1">
      <c r="A153" s="173"/>
      <c r="B153" s="300"/>
      <c r="C153" s="117" t="s">
        <v>291</v>
      </c>
      <c r="D153" s="132">
        <v>478.021</v>
      </c>
      <c r="E153" s="98">
        <v>476.748</v>
      </c>
      <c r="F153" s="109"/>
      <c r="G153" s="182" t="s">
        <v>88</v>
      </c>
      <c r="H153" s="183" t="s">
        <v>199</v>
      </c>
      <c r="I153" s="143">
        <v>34.3</v>
      </c>
      <c r="J153" s="143">
        <v>34.3</v>
      </c>
      <c r="K153" s="131">
        <f>J153/I153*100</f>
        <v>100</v>
      </c>
      <c r="L153" s="143"/>
      <c r="M153" s="143"/>
      <c r="N153" s="57"/>
    </row>
    <row r="154" spans="1:14" ht="54" customHeight="1">
      <c r="A154" s="173"/>
      <c r="B154" s="300"/>
      <c r="C154" s="109"/>
      <c r="D154" s="109"/>
      <c r="E154" s="109"/>
      <c r="F154" s="109"/>
      <c r="G154" s="166" t="s">
        <v>89</v>
      </c>
      <c r="H154" s="98" t="s">
        <v>200</v>
      </c>
      <c r="I154" s="139">
        <v>2</v>
      </c>
      <c r="J154" s="139">
        <v>2</v>
      </c>
      <c r="K154" s="131">
        <f>J154/I154*100</f>
        <v>100</v>
      </c>
      <c r="L154" s="139"/>
      <c r="M154" s="139"/>
      <c r="N154" s="57"/>
    </row>
    <row r="155" spans="1:14" ht="106.5" customHeight="1">
      <c r="A155" s="175"/>
      <c r="B155" s="301"/>
      <c r="C155" s="109"/>
      <c r="D155" s="109"/>
      <c r="E155" s="109"/>
      <c r="F155" s="109"/>
      <c r="G155" s="188" t="s">
        <v>201</v>
      </c>
      <c r="H155" s="98" t="s">
        <v>200</v>
      </c>
      <c r="I155" s="139">
        <v>2</v>
      </c>
      <c r="J155" s="139">
        <v>2</v>
      </c>
      <c r="K155" s="131">
        <f>J155/I155*100</f>
        <v>100</v>
      </c>
      <c r="L155" s="139"/>
      <c r="M155" s="139"/>
      <c r="N155" s="57"/>
    </row>
    <row r="156" spans="1:14" ht="46.5" customHeight="1">
      <c r="A156" s="288" t="s">
        <v>283</v>
      </c>
      <c r="B156" s="291" t="s">
        <v>268</v>
      </c>
      <c r="C156" s="109" t="s">
        <v>292</v>
      </c>
      <c r="D156" s="115">
        <f>D157</f>
        <v>125</v>
      </c>
      <c r="E156" s="115">
        <f>E157</f>
        <v>125</v>
      </c>
      <c r="F156" s="115">
        <f>E156/D156*100</f>
        <v>100</v>
      </c>
      <c r="G156" s="188"/>
      <c r="H156" s="98"/>
      <c r="I156" s="139"/>
      <c r="J156" s="139"/>
      <c r="K156" s="121">
        <f>AVERAGE(K157:K158)</f>
        <v>152.8294112260782</v>
      </c>
      <c r="L156" s="121">
        <f>K156/F156</f>
        <v>1.528294112260782</v>
      </c>
      <c r="M156" s="116" t="s">
        <v>210</v>
      </c>
      <c r="N156" s="57"/>
    </row>
    <row r="157" spans="1:14" ht="30" customHeight="1">
      <c r="A157" s="289"/>
      <c r="B157" s="291"/>
      <c r="C157" s="117" t="s">
        <v>291</v>
      </c>
      <c r="D157" s="119">
        <v>125</v>
      </c>
      <c r="E157" s="119">
        <v>125</v>
      </c>
      <c r="F157" s="109"/>
      <c r="G157" s="62" t="s">
        <v>123</v>
      </c>
      <c r="H157" s="98" t="s">
        <v>200</v>
      </c>
      <c r="I157" s="139">
        <v>30</v>
      </c>
      <c r="J157" s="139">
        <v>30</v>
      </c>
      <c r="K157" s="131">
        <f>J157/I157*100</f>
        <v>100</v>
      </c>
      <c r="L157" s="139"/>
      <c r="M157" s="139"/>
      <c r="N157" s="57"/>
    </row>
    <row r="158" spans="1:14" ht="68.25" customHeight="1">
      <c r="A158" s="290"/>
      <c r="B158" s="291"/>
      <c r="C158" s="117"/>
      <c r="D158" s="132"/>
      <c r="E158" s="98"/>
      <c r="F158" s="109"/>
      <c r="G158" s="62" t="s">
        <v>124</v>
      </c>
      <c r="H158" s="98" t="s">
        <v>200</v>
      </c>
      <c r="I158" s="139">
        <v>10921</v>
      </c>
      <c r="J158" s="139">
        <v>22460</v>
      </c>
      <c r="K158" s="131">
        <f>J158/I158*100</f>
        <v>205.65882245215641</v>
      </c>
      <c r="L158" s="139"/>
      <c r="M158" s="139"/>
      <c r="N158" s="57"/>
    </row>
    <row r="159" spans="1:14" ht="18.75" customHeight="1">
      <c r="A159" s="281" t="s">
        <v>235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3"/>
      <c r="N159" s="57"/>
    </row>
    <row r="160" spans="1:14" ht="38.25" customHeight="1">
      <c r="A160" s="284" t="s">
        <v>284</v>
      </c>
      <c r="B160" s="276" t="s">
        <v>97</v>
      </c>
      <c r="C160" s="109" t="s">
        <v>292</v>
      </c>
      <c r="D160" s="165">
        <f>D161</f>
        <v>1819.581</v>
      </c>
      <c r="E160" s="114">
        <f>E161</f>
        <v>1715.652</v>
      </c>
      <c r="F160" s="115">
        <f>E160/D160*100</f>
        <v>94.28830043839764</v>
      </c>
      <c r="G160" s="142"/>
      <c r="H160" s="142"/>
      <c r="I160" s="142"/>
      <c r="J160" s="142"/>
      <c r="K160" s="121">
        <f>AVERAGE(K161)</f>
        <v>100</v>
      </c>
      <c r="L160" s="121">
        <f>K160/F160</f>
        <v>1.0605769701547865</v>
      </c>
      <c r="M160" s="116" t="s">
        <v>202</v>
      </c>
      <c r="N160" s="57"/>
    </row>
    <row r="161" spans="1:14" ht="54" customHeight="1">
      <c r="A161" s="285"/>
      <c r="B161" s="278"/>
      <c r="C161" s="117" t="s">
        <v>291</v>
      </c>
      <c r="D161" s="132">
        <v>1819.581</v>
      </c>
      <c r="E161" s="98">
        <v>1715.652</v>
      </c>
      <c r="F161" s="109"/>
      <c r="G161" s="142" t="s">
        <v>99</v>
      </c>
      <c r="H161" s="98" t="s">
        <v>163</v>
      </c>
      <c r="I161" s="183">
        <v>100</v>
      </c>
      <c r="J161" s="183">
        <v>100</v>
      </c>
      <c r="K161" s="131">
        <f>J161/I161*100</f>
        <v>100</v>
      </c>
      <c r="L161" s="143"/>
      <c r="M161" s="189"/>
      <c r="N161" s="57"/>
    </row>
    <row r="162" spans="1:14" ht="41.25" customHeight="1">
      <c r="A162" s="269">
        <v>25</v>
      </c>
      <c r="B162" s="286" t="s">
        <v>236</v>
      </c>
      <c r="C162" s="109" t="s">
        <v>292</v>
      </c>
      <c r="D162" s="165">
        <f>D163</f>
        <v>395.284</v>
      </c>
      <c r="E162" s="114">
        <f>E163</f>
        <v>395.284</v>
      </c>
      <c r="F162" s="115">
        <f>E162/D162*100</f>
        <v>100</v>
      </c>
      <c r="G162" s="166"/>
      <c r="H162" s="166"/>
      <c r="I162" s="166"/>
      <c r="J162" s="166"/>
      <c r="K162" s="121">
        <f>AVERAGE(K163)</f>
        <v>100</v>
      </c>
      <c r="L162" s="121">
        <f>K162/F162</f>
        <v>1</v>
      </c>
      <c r="M162" s="116" t="s">
        <v>202</v>
      </c>
      <c r="N162" s="57"/>
    </row>
    <row r="163" spans="1:14" ht="93" customHeight="1">
      <c r="A163" s="271"/>
      <c r="B163" s="287"/>
      <c r="C163" s="117" t="s">
        <v>291</v>
      </c>
      <c r="D163" s="132">
        <v>395.284</v>
      </c>
      <c r="E163" s="132">
        <v>395.284</v>
      </c>
      <c r="F163" s="109"/>
      <c r="G163" s="166" t="s">
        <v>9</v>
      </c>
      <c r="H163" s="98" t="s">
        <v>163</v>
      </c>
      <c r="I163" s="183">
        <v>63.7</v>
      </c>
      <c r="J163" s="183">
        <v>63.7</v>
      </c>
      <c r="K163" s="131">
        <f>J163/I163*100</f>
        <v>100</v>
      </c>
      <c r="L163" s="143"/>
      <c r="M163" s="189"/>
      <c r="N163" s="57"/>
    </row>
    <row r="164" spans="1:14" ht="39.75" customHeight="1">
      <c r="A164" s="284" t="s">
        <v>285</v>
      </c>
      <c r="B164" s="323" t="s">
        <v>237</v>
      </c>
      <c r="C164" s="109" t="s">
        <v>292</v>
      </c>
      <c r="D164" s="115">
        <f>D165</f>
        <v>76</v>
      </c>
      <c r="E164" s="115">
        <f>E165</f>
        <v>76</v>
      </c>
      <c r="F164" s="115">
        <f>E164/D164*100</f>
        <v>100</v>
      </c>
      <c r="G164" s="142"/>
      <c r="H164" s="98"/>
      <c r="I164" s="183"/>
      <c r="J164" s="183"/>
      <c r="K164" s="121">
        <f>AVERAGE(K165)</f>
        <v>100</v>
      </c>
      <c r="L164" s="121">
        <f>K164/F164</f>
        <v>1</v>
      </c>
      <c r="M164" s="116" t="s">
        <v>202</v>
      </c>
      <c r="N164" s="57"/>
    </row>
    <row r="165" spans="1:14" ht="90.75" customHeight="1">
      <c r="A165" s="319"/>
      <c r="B165" s="324"/>
      <c r="C165" s="117" t="s">
        <v>291</v>
      </c>
      <c r="D165" s="119">
        <v>76</v>
      </c>
      <c r="E165" s="119">
        <v>76</v>
      </c>
      <c r="F165" s="109"/>
      <c r="G165" s="142" t="s">
        <v>238</v>
      </c>
      <c r="H165" s="98" t="s">
        <v>170</v>
      </c>
      <c r="I165" s="183">
        <v>48</v>
      </c>
      <c r="J165" s="183">
        <v>48</v>
      </c>
      <c r="K165" s="131">
        <f>J165/I165*100</f>
        <v>100</v>
      </c>
      <c r="L165" s="143"/>
      <c r="M165" s="189"/>
      <c r="N165" s="57"/>
    </row>
    <row r="166" spans="1:14" ht="39.75" customHeight="1">
      <c r="A166" s="284" t="s">
        <v>286</v>
      </c>
      <c r="B166" s="276" t="s">
        <v>239</v>
      </c>
      <c r="C166" s="109" t="s">
        <v>292</v>
      </c>
      <c r="D166" s="115">
        <f>D167</f>
        <v>50</v>
      </c>
      <c r="E166" s="115">
        <f>E167</f>
        <v>50</v>
      </c>
      <c r="F166" s="115">
        <f>E166/D166*100</f>
        <v>100</v>
      </c>
      <c r="G166" s="142"/>
      <c r="H166" s="98"/>
      <c r="I166" s="183"/>
      <c r="J166" s="183"/>
      <c r="K166" s="121">
        <f>AVERAGE(K167)</f>
        <v>100</v>
      </c>
      <c r="L166" s="121">
        <f>K166/F166</f>
        <v>1</v>
      </c>
      <c r="M166" s="116" t="s">
        <v>202</v>
      </c>
      <c r="N166" s="57"/>
    </row>
    <row r="167" spans="1:14" ht="52.5" customHeight="1">
      <c r="A167" s="319"/>
      <c r="B167" s="278"/>
      <c r="C167" s="117" t="s">
        <v>291</v>
      </c>
      <c r="D167" s="119">
        <v>50</v>
      </c>
      <c r="E167" s="119">
        <v>50</v>
      </c>
      <c r="F167" s="109"/>
      <c r="G167" s="166" t="s">
        <v>330</v>
      </c>
      <c r="H167" s="98" t="s">
        <v>163</v>
      </c>
      <c r="I167" s="183">
        <v>100</v>
      </c>
      <c r="J167" s="183">
        <v>100</v>
      </c>
      <c r="K167" s="131">
        <f>J167/I167*100</f>
        <v>100</v>
      </c>
      <c r="L167" s="143"/>
      <c r="M167" s="189"/>
      <c r="N167" s="57"/>
    </row>
    <row r="168" spans="1:14" ht="15" customHeight="1">
      <c r="A168" s="265" t="s">
        <v>270</v>
      </c>
      <c r="B168" s="266"/>
      <c r="C168" s="266"/>
      <c r="D168" s="266"/>
      <c r="E168" s="266"/>
      <c r="F168" s="266"/>
      <c r="G168" s="266"/>
      <c r="H168" s="266"/>
      <c r="I168" s="266"/>
      <c r="J168" s="266"/>
      <c r="K168" s="266"/>
      <c r="L168" s="266"/>
      <c r="M168" s="267"/>
      <c r="N168" s="57"/>
    </row>
    <row r="169" spans="1:14" ht="41.25" customHeight="1">
      <c r="A169" s="284" t="s">
        <v>287</v>
      </c>
      <c r="B169" s="276" t="s">
        <v>109</v>
      </c>
      <c r="C169" s="109" t="s">
        <v>292</v>
      </c>
      <c r="D169" s="165">
        <f>D170</f>
        <v>2000</v>
      </c>
      <c r="E169" s="145">
        <f>E170</f>
        <v>1989.084</v>
      </c>
      <c r="F169" s="115">
        <f>E169/D169*100</f>
        <v>99.4542</v>
      </c>
      <c r="G169" s="62"/>
      <c r="H169" s="98"/>
      <c r="I169" s="98"/>
      <c r="J169" s="98"/>
      <c r="K169" s="121">
        <f>AVERAGE(K170:K177)</f>
        <v>2605.5</v>
      </c>
      <c r="L169" s="121">
        <f>K169/F169</f>
        <v>26.197988621898322</v>
      </c>
      <c r="M169" s="116" t="s">
        <v>210</v>
      </c>
      <c r="N169" s="57"/>
    </row>
    <row r="170" spans="1:14" ht="54.75" customHeight="1">
      <c r="A170" s="292"/>
      <c r="B170" s="277"/>
      <c r="C170" s="117" t="s">
        <v>291</v>
      </c>
      <c r="D170" s="132">
        <v>2000</v>
      </c>
      <c r="E170" s="133">
        <v>1989.084</v>
      </c>
      <c r="F170" s="109"/>
      <c r="G170" s="62" t="s">
        <v>259</v>
      </c>
      <c r="H170" s="98" t="s">
        <v>178</v>
      </c>
      <c r="I170" s="98">
        <v>1</v>
      </c>
      <c r="J170" s="98">
        <v>1</v>
      </c>
      <c r="K170" s="131">
        <f aca="true" t="shared" si="7" ref="K170:K183">J170/I170*100</f>
        <v>100</v>
      </c>
      <c r="L170" s="139"/>
      <c r="M170" s="139"/>
      <c r="N170" s="55"/>
    </row>
    <row r="171" spans="1:14" ht="54.75" customHeight="1">
      <c r="A171" s="285"/>
      <c r="B171" s="278"/>
      <c r="C171" s="109"/>
      <c r="D171" s="109"/>
      <c r="E171" s="109"/>
      <c r="F171" s="109"/>
      <c r="G171" s="62" t="s">
        <v>111</v>
      </c>
      <c r="H171" s="98" t="s">
        <v>178</v>
      </c>
      <c r="I171" s="98">
        <v>2</v>
      </c>
      <c r="J171" s="98">
        <v>2</v>
      </c>
      <c r="K171" s="131">
        <f t="shared" si="7"/>
        <v>100</v>
      </c>
      <c r="L171" s="139"/>
      <c r="M171" s="131"/>
      <c r="N171" s="54"/>
    </row>
    <row r="172" spans="1:14" ht="54.75" customHeight="1">
      <c r="A172" s="284"/>
      <c r="B172" s="304"/>
      <c r="C172" s="195"/>
      <c r="D172" s="195"/>
      <c r="E172" s="195"/>
      <c r="F172" s="195"/>
      <c r="G172" s="142" t="s">
        <v>112</v>
      </c>
      <c r="H172" s="183" t="s">
        <v>186</v>
      </c>
      <c r="I172" s="183">
        <v>50</v>
      </c>
      <c r="J172" s="183">
        <v>72</v>
      </c>
      <c r="K172" s="189">
        <f t="shared" si="7"/>
        <v>144</v>
      </c>
      <c r="L172" s="143"/>
      <c r="M172" s="143"/>
      <c r="N172" s="55"/>
    </row>
    <row r="173" spans="1:14" ht="55.5" customHeight="1">
      <c r="A173" s="292"/>
      <c r="B173" s="305"/>
      <c r="C173" s="109"/>
      <c r="D173" s="109"/>
      <c r="E173" s="109"/>
      <c r="F173" s="109"/>
      <c r="G173" s="166" t="s">
        <v>260</v>
      </c>
      <c r="H173" s="98" t="s">
        <v>178</v>
      </c>
      <c r="I173" s="186">
        <v>7</v>
      </c>
      <c r="J173" s="186">
        <v>7</v>
      </c>
      <c r="K173" s="131">
        <f t="shared" si="7"/>
        <v>100</v>
      </c>
      <c r="L173" s="143"/>
      <c r="M173" s="143"/>
      <c r="N173" s="55"/>
    </row>
    <row r="174" spans="1:14" ht="45.75" customHeight="1">
      <c r="A174" s="292"/>
      <c r="B174" s="305"/>
      <c r="C174" s="109"/>
      <c r="D174" s="109"/>
      <c r="E174" s="109"/>
      <c r="F174" s="109"/>
      <c r="G174" s="166" t="s">
        <v>261</v>
      </c>
      <c r="H174" s="98" t="s">
        <v>178</v>
      </c>
      <c r="I174" s="186">
        <v>1</v>
      </c>
      <c r="J174" s="186">
        <v>1</v>
      </c>
      <c r="K174" s="131">
        <f t="shared" si="7"/>
        <v>100</v>
      </c>
      <c r="L174" s="143"/>
      <c r="M174" s="143"/>
      <c r="N174" s="55"/>
    </row>
    <row r="175" spans="1:14" ht="57" customHeight="1">
      <c r="A175" s="292"/>
      <c r="B175" s="305"/>
      <c r="C175" s="109"/>
      <c r="D175" s="109"/>
      <c r="E175" s="109"/>
      <c r="F175" s="109"/>
      <c r="G175" s="190" t="s">
        <v>262</v>
      </c>
      <c r="H175" s="98" t="s">
        <v>178</v>
      </c>
      <c r="I175" s="186">
        <v>3</v>
      </c>
      <c r="J175" s="186">
        <v>3</v>
      </c>
      <c r="K175" s="131">
        <f t="shared" si="7"/>
        <v>100</v>
      </c>
      <c r="L175" s="143"/>
      <c r="M175" s="143"/>
      <c r="N175" s="55"/>
    </row>
    <row r="176" spans="1:14" ht="56.25" customHeight="1">
      <c r="A176" s="292"/>
      <c r="B176" s="305"/>
      <c r="C176" s="109"/>
      <c r="D176" s="109"/>
      <c r="E176" s="109"/>
      <c r="F176" s="109"/>
      <c r="G176" s="166" t="s">
        <v>263</v>
      </c>
      <c r="H176" s="98" t="s">
        <v>178</v>
      </c>
      <c r="I176" s="186">
        <v>1</v>
      </c>
      <c r="J176" s="186">
        <v>1</v>
      </c>
      <c r="K176" s="131">
        <f t="shared" si="7"/>
        <v>100</v>
      </c>
      <c r="L176" s="143"/>
      <c r="M176" s="143"/>
      <c r="N176" s="55"/>
    </row>
    <row r="177" spans="1:14" ht="46.5" customHeight="1">
      <c r="A177" s="285"/>
      <c r="B177" s="306"/>
      <c r="C177" s="109"/>
      <c r="D177" s="109"/>
      <c r="E177" s="109"/>
      <c r="F177" s="109"/>
      <c r="G177" s="166" t="s">
        <v>264</v>
      </c>
      <c r="H177" s="98" t="s">
        <v>178</v>
      </c>
      <c r="I177" s="186">
        <v>4</v>
      </c>
      <c r="J177" s="186">
        <v>804</v>
      </c>
      <c r="K177" s="131">
        <f t="shared" si="7"/>
        <v>20100</v>
      </c>
      <c r="L177" s="143"/>
      <c r="M177" s="143"/>
      <c r="N177" s="55"/>
    </row>
    <row r="178" spans="1:14" ht="39" customHeight="1">
      <c r="A178" s="284" t="s">
        <v>288</v>
      </c>
      <c r="B178" s="276" t="s">
        <v>265</v>
      </c>
      <c r="C178" s="109" t="s">
        <v>292</v>
      </c>
      <c r="D178" s="165">
        <f>D179</f>
        <v>600</v>
      </c>
      <c r="E178" s="145">
        <f>E179</f>
        <v>594.837</v>
      </c>
      <c r="F178" s="115">
        <f>E178/D178*100</f>
        <v>99.1395</v>
      </c>
      <c r="G178" s="166"/>
      <c r="H178" s="191"/>
      <c r="I178" s="191"/>
      <c r="J178" s="191"/>
      <c r="K178" s="121">
        <f>AVERAGE(K179:K183)</f>
        <v>3704</v>
      </c>
      <c r="L178" s="121">
        <f>K178/F178</f>
        <v>37.361495670242434</v>
      </c>
      <c r="M178" s="116" t="s">
        <v>210</v>
      </c>
      <c r="N178" s="55"/>
    </row>
    <row r="179" spans="1:14" ht="40.5" customHeight="1">
      <c r="A179" s="292"/>
      <c r="B179" s="277"/>
      <c r="C179" s="117" t="s">
        <v>291</v>
      </c>
      <c r="D179" s="132">
        <v>600</v>
      </c>
      <c r="E179" s="133">
        <v>594.837</v>
      </c>
      <c r="F179" s="109"/>
      <c r="G179" s="166" t="s">
        <v>6</v>
      </c>
      <c r="H179" s="186" t="s">
        <v>163</v>
      </c>
      <c r="I179" s="186">
        <v>57</v>
      </c>
      <c r="J179" s="186">
        <v>57</v>
      </c>
      <c r="K179" s="131">
        <f t="shared" si="7"/>
        <v>100</v>
      </c>
      <c r="L179" s="143"/>
      <c r="M179" s="143"/>
      <c r="N179" s="55"/>
    </row>
    <row r="180" spans="1:14" ht="55.5" customHeight="1">
      <c r="A180" s="292"/>
      <c r="B180" s="277"/>
      <c r="C180" s="113"/>
      <c r="D180" s="113"/>
      <c r="E180" s="113"/>
      <c r="F180" s="113"/>
      <c r="G180" s="166" t="s">
        <v>266</v>
      </c>
      <c r="H180" s="98" t="s">
        <v>178</v>
      </c>
      <c r="I180" s="186">
        <v>2</v>
      </c>
      <c r="J180" s="186">
        <v>3</v>
      </c>
      <c r="K180" s="131">
        <f t="shared" si="7"/>
        <v>150</v>
      </c>
      <c r="L180" s="143"/>
      <c r="M180" s="143"/>
      <c r="N180" s="55"/>
    </row>
    <row r="181" spans="1:14" ht="48" customHeight="1">
      <c r="A181" s="292"/>
      <c r="B181" s="277"/>
      <c r="C181" s="113"/>
      <c r="D181" s="113"/>
      <c r="E181" s="113"/>
      <c r="F181" s="113"/>
      <c r="G181" s="166" t="s">
        <v>267</v>
      </c>
      <c r="H181" s="98" t="s">
        <v>178</v>
      </c>
      <c r="I181" s="186">
        <v>25</v>
      </c>
      <c r="J181" s="186">
        <v>4480</v>
      </c>
      <c r="K181" s="131">
        <f t="shared" si="7"/>
        <v>17920</v>
      </c>
      <c r="L181" s="143"/>
      <c r="M181" s="143"/>
      <c r="N181" s="55"/>
    </row>
    <row r="182" spans="1:14" ht="68.25" customHeight="1">
      <c r="A182" s="292"/>
      <c r="B182" s="277"/>
      <c r="C182" s="113"/>
      <c r="D182" s="113"/>
      <c r="E182" s="113"/>
      <c r="F182" s="113"/>
      <c r="G182" s="166" t="s">
        <v>144</v>
      </c>
      <c r="H182" s="98" t="s">
        <v>178</v>
      </c>
      <c r="I182" s="186">
        <v>2</v>
      </c>
      <c r="J182" s="186">
        <v>5</v>
      </c>
      <c r="K182" s="131">
        <f t="shared" si="7"/>
        <v>250</v>
      </c>
      <c r="L182" s="143"/>
      <c r="M182" s="143"/>
      <c r="N182" s="55"/>
    </row>
    <row r="183" spans="1:14" ht="66.75" customHeight="1">
      <c r="A183" s="285"/>
      <c r="B183" s="278"/>
      <c r="C183" s="218"/>
      <c r="D183" s="218"/>
      <c r="E183" s="218"/>
      <c r="F183" s="218"/>
      <c r="G183" s="166" t="s">
        <v>7</v>
      </c>
      <c r="H183" s="98" t="s">
        <v>178</v>
      </c>
      <c r="I183" s="186">
        <v>45.8</v>
      </c>
      <c r="J183" s="186">
        <v>45.8</v>
      </c>
      <c r="K183" s="131">
        <f t="shared" si="7"/>
        <v>100</v>
      </c>
      <c r="L183" s="143"/>
      <c r="M183" s="143"/>
      <c r="N183" s="55"/>
    </row>
    <row r="184" spans="1:14" ht="22.5" customHeight="1">
      <c r="A184" s="310" t="s">
        <v>271</v>
      </c>
      <c r="B184" s="311"/>
      <c r="C184" s="311"/>
      <c r="D184" s="311"/>
      <c r="E184" s="311"/>
      <c r="F184" s="311"/>
      <c r="G184" s="311"/>
      <c r="H184" s="311"/>
      <c r="I184" s="311"/>
      <c r="J184" s="311"/>
      <c r="K184" s="311"/>
      <c r="L184" s="311"/>
      <c r="M184" s="312"/>
      <c r="N184" s="55"/>
    </row>
    <row r="185" spans="1:14" ht="40.5" customHeight="1">
      <c r="A185" s="269">
        <v>30</v>
      </c>
      <c r="B185" s="307" t="s">
        <v>269</v>
      </c>
      <c r="C185" s="109" t="s">
        <v>292</v>
      </c>
      <c r="D185" s="165">
        <f>D186</f>
        <v>393.256</v>
      </c>
      <c r="E185" s="145">
        <f>E186</f>
        <v>392.905</v>
      </c>
      <c r="F185" s="115">
        <f>E185/D185*100</f>
        <v>99.91074516345586</v>
      </c>
      <c r="G185" s="184"/>
      <c r="H185" s="184"/>
      <c r="I185" s="184"/>
      <c r="J185" s="184"/>
      <c r="K185" s="121">
        <f>AVERAGE(K186:K193)</f>
        <v>100</v>
      </c>
      <c r="L185" s="121">
        <f>K185/F185</f>
        <v>1.0008933457197033</v>
      </c>
      <c r="M185" s="116" t="s">
        <v>202</v>
      </c>
      <c r="N185" s="55"/>
    </row>
    <row r="186" spans="1:14" ht="40.5" customHeight="1">
      <c r="A186" s="270"/>
      <c r="B186" s="308"/>
      <c r="C186" s="117" t="s">
        <v>291</v>
      </c>
      <c r="D186" s="98">
        <v>393.256</v>
      </c>
      <c r="E186" s="133">
        <v>392.905</v>
      </c>
      <c r="F186" s="109"/>
      <c r="G186" s="166" t="s">
        <v>272</v>
      </c>
      <c r="H186" s="186" t="s">
        <v>163</v>
      </c>
      <c r="I186" s="191">
        <v>50</v>
      </c>
      <c r="J186" s="191">
        <v>50</v>
      </c>
      <c r="K186" s="131">
        <f aca="true" t="shared" si="8" ref="K186:K193">J186/I186*100</f>
        <v>100</v>
      </c>
      <c r="L186" s="139"/>
      <c r="M186" s="185"/>
      <c r="N186" s="57"/>
    </row>
    <row r="187" spans="1:14" ht="42" customHeight="1">
      <c r="A187" s="270"/>
      <c r="B187" s="308"/>
      <c r="C187" s="109"/>
      <c r="D187" s="109"/>
      <c r="E187" s="109"/>
      <c r="F187" s="109"/>
      <c r="G187" s="149" t="s">
        <v>0</v>
      </c>
      <c r="H187" s="186" t="s">
        <v>163</v>
      </c>
      <c r="I187" s="118">
        <v>80</v>
      </c>
      <c r="J187" s="118">
        <v>80</v>
      </c>
      <c r="K187" s="131">
        <f t="shared" si="8"/>
        <v>100</v>
      </c>
      <c r="L187" s="139"/>
      <c r="M187" s="185"/>
      <c r="N187" s="57"/>
    </row>
    <row r="188" spans="1:14" ht="40.5" customHeight="1">
      <c r="A188" s="270"/>
      <c r="B188" s="308"/>
      <c r="C188" s="109"/>
      <c r="D188" s="109"/>
      <c r="E188" s="109"/>
      <c r="F188" s="109"/>
      <c r="G188" s="117" t="s">
        <v>273</v>
      </c>
      <c r="H188" s="98" t="s">
        <v>178</v>
      </c>
      <c r="I188" s="191">
        <v>5</v>
      </c>
      <c r="J188" s="191">
        <v>5</v>
      </c>
      <c r="K188" s="131">
        <f t="shared" si="8"/>
        <v>100</v>
      </c>
      <c r="L188" s="139"/>
      <c r="M188" s="185"/>
      <c r="N188" s="57"/>
    </row>
    <row r="189" spans="1:14" ht="79.5" customHeight="1">
      <c r="A189" s="270"/>
      <c r="B189" s="308"/>
      <c r="C189" s="109"/>
      <c r="D189" s="109"/>
      <c r="E189" s="109"/>
      <c r="F189" s="109"/>
      <c r="G189" s="62" t="s">
        <v>2</v>
      </c>
      <c r="H189" s="186" t="s">
        <v>163</v>
      </c>
      <c r="I189" s="98">
        <v>55</v>
      </c>
      <c r="J189" s="98">
        <v>55</v>
      </c>
      <c r="K189" s="131">
        <f t="shared" si="8"/>
        <v>100</v>
      </c>
      <c r="L189" s="139"/>
      <c r="M189" s="185"/>
      <c r="N189" s="57"/>
    </row>
    <row r="190" spans="1:14" ht="67.5" customHeight="1">
      <c r="A190" s="270"/>
      <c r="B190" s="308"/>
      <c r="C190" s="109"/>
      <c r="D190" s="109"/>
      <c r="E190" s="109"/>
      <c r="F190" s="109"/>
      <c r="G190" s="62" t="s">
        <v>3</v>
      </c>
      <c r="H190" s="186" t="s">
        <v>163</v>
      </c>
      <c r="I190" s="98">
        <v>100</v>
      </c>
      <c r="J190" s="98">
        <v>100</v>
      </c>
      <c r="K190" s="131">
        <f t="shared" si="8"/>
        <v>100</v>
      </c>
      <c r="L190" s="139"/>
      <c r="M190" s="185"/>
      <c r="N190" s="57"/>
    </row>
    <row r="191" spans="1:14" ht="65.25" customHeight="1">
      <c r="A191" s="270"/>
      <c r="B191" s="308"/>
      <c r="C191" s="109"/>
      <c r="D191" s="109"/>
      <c r="E191" s="109"/>
      <c r="F191" s="109"/>
      <c r="G191" s="166" t="s">
        <v>4</v>
      </c>
      <c r="H191" s="186" t="s">
        <v>163</v>
      </c>
      <c r="I191" s="191">
        <v>43</v>
      </c>
      <c r="J191" s="191">
        <v>43</v>
      </c>
      <c r="K191" s="131">
        <f t="shared" si="8"/>
        <v>100</v>
      </c>
      <c r="L191" s="139"/>
      <c r="M191" s="185"/>
      <c r="N191" s="57"/>
    </row>
    <row r="192" spans="1:14" ht="51.75" customHeight="1">
      <c r="A192" s="270"/>
      <c r="B192" s="308"/>
      <c r="C192" s="109"/>
      <c r="D192" s="109"/>
      <c r="E192" s="109"/>
      <c r="F192" s="109"/>
      <c r="G192" s="166" t="s">
        <v>274</v>
      </c>
      <c r="H192" s="186" t="s">
        <v>163</v>
      </c>
      <c r="I192" s="191">
        <v>100</v>
      </c>
      <c r="J192" s="191">
        <v>100</v>
      </c>
      <c r="K192" s="131">
        <f t="shared" si="8"/>
        <v>100</v>
      </c>
      <c r="L192" s="139"/>
      <c r="M192" s="185"/>
      <c r="N192" s="57"/>
    </row>
    <row r="193" spans="1:14" ht="40.5" customHeight="1">
      <c r="A193" s="271"/>
      <c r="B193" s="309"/>
      <c r="C193" s="109"/>
      <c r="D193" s="109"/>
      <c r="E193" s="109"/>
      <c r="F193" s="109"/>
      <c r="G193" s="166" t="s">
        <v>275</v>
      </c>
      <c r="H193" s="98" t="s">
        <v>178</v>
      </c>
      <c r="I193" s="191">
        <v>1</v>
      </c>
      <c r="J193" s="191">
        <v>1</v>
      </c>
      <c r="K193" s="131">
        <f t="shared" si="8"/>
        <v>100</v>
      </c>
      <c r="L193" s="139"/>
      <c r="M193" s="185"/>
      <c r="N193" s="57"/>
    </row>
    <row r="194" spans="1:13" ht="12.75">
      <c r="A194" s="219"/>
      <c r="B194" s="219"/>
      <c r="C194" s="219"/>
      <c r="D194" s="220"/>
      <c r="E194" s="220"/>
      <c r="F194" s="219"/>
      <c r="G194" s="219"/>
      <c r="H194" s="219"/>
      <c r="I194" s="219"/>
      <c r="J194" s="219"/>
      <c r="K194" s="219"/>
      <c r="L194" s="219"/>
      <c r="M194" s="219"/>
    </row>
    <row r="198" spans="2:10" ht="14.25">
      <c r="B198" s="221" t="s">
        <v>331</v>
      </c>
      <c r="C198" s="221"/>
      <c r="D198" s="221"/>
      <c r="E198" s="221"/>
      <c r="F198" s="221"/>
      <c r="G198" s="221"/>
      <c r="H198" s="221"/>
      <c r="I198" s="221" t="s">
        <v>332</v>
      </c>
      <c r="J198" s="221"/>
    </row>
  </sheetData>
  <sheetProtection/>
  <mergeCells count="98">
    <mergeCell ref="B136:B145"/>
    <mergeCell ref="A146:A148"/>
    <mergeCell ref="B146:B148"/>
    <mergeCell ref="A169:A171"/>
    <mergeCell ref="B169:B171"/>
    <mergeCell ref="A172:A177"/>
    <mergeCell ref="B172:B177"/>
    <mergeCell ref="A164:A165"/>
    <mergeCell ref="A149:A150"/>
    <mergeCell ref="B149:B150"/>
    <mergeCell ref="B51:B54"/>
    <mergeCell ref="A11:A15"/>
    <mergeCell ref="B11:B15"/>
    <mergeCell ref="A16:A19"/>
    <mergeCell ref="B16:B19"/>
    <mergeCell ref="A27:A36"/>
    <mergeCell ref="B27:B36"/>
    <mergeCell ref="A25:A26"/>
    <mergeCell ref="B73:B75"/>
    <mergeCell ref="B6:B10"/>
    <mergeCell ref="A85:M85"/>
    <mergeCell ref="B164:B165"/>
    <mergeCell ref="A5:M5"/>
    <mergeCell ref="A39:M39"/>
    <mergeCell ref="B25:B26"/>
    <mergeCell ref="A40:A50"/>
    <mergeCell ref="B40:B50"/>
    <mergeCell ref="A51:A54"/>
    <mergeCell ref="B120:B121"/>
    <mergeCell ref="A6:A10"/>
    <mergeCell ref="A113:A119"/>
    <mergeCell ref="A166:A167"/>
    <mergeCell ref="B166:B167"/>
    <mergeCell ref="A68:A72"/>
    <mergeCell ref="B68:B72"/>
    <mergeCell ref="B86:B88"/>
    <mergeCell ref="A89:A90"/>
    <mergeCell ref="A73:A75"/>
    <mergeCell ref="A185:A193"/>
    <mergeCell ref="B185:B193"/>
    <mergeCell ref="A178:A183"/>
    <mergeCell ref="B178:B183"/>
    <mergeCell ref="A184:M184"/>
    <mergeCell ref="B64:B67"/>
    <mergeCell ref="A97:M97"/>
    <mergeCell ref="A123:A126"/>
    <mergeCell ref="B77:B80"/>
    <mergeCell ref="A76:M76"/>
    <mergeCell ref="A92:A96"/>
    <mergeCell ref="B113:B119"/>
    <mergeCell ref="B123:B126"/>
    <mergeCell ref="B102:B103"/>
    <mergeCell ref="B127:B132"/>
    <mergeCell ref="B133:B135"/>
    <mergeCell ref="A133:A135"/>
    <mergeCell ref="B98:B101"/>
    <mergeCell ref="B106:B108"/>
    <mergeCell ref="B109:B112"/>
    <mergeCell ref="B89:B90"/>
    <mergeCell ref="A151:M151"/>
    <mergeCell ref="B152:B155"/>
    <mergeCell ref="A55:M55"/>
    <mergeCell ref="A120:A121"/>
    <mergeCell ref="B56:B62"/>
    <mergeCell ref="A56:A62"/>
    <mergeCell ref="A81:M81"/>
    <mergeCell ref="A106:A108"/>
    <mergeCell ref="A91:M91"/>
    <mergeCell ref="A162:A163"/>
    <mergeCell ref="B162:B163"/>
    <mergeCell ref="A156:A158"/>
    <mergeCell ref="B156:B158"/>
    <mergeCell ref="A127:A132"/>
    <mergeCell ref="A1:M1"/>
    <mergeCell ref="A82:A84"/>
    <mergeCell ref="B82:B84"/>
    <mergeCell ref="A21:A24"/>
    <mergeCell ref="A102:A103"/>
    <mergeCell ref="H2:J2"/>
    <mergeCell ref="B92:B96"/>
    <mergeCell ref="G2:G3"/>
    <mergeCell ref="A159:M159"/>
    <mergeCell ref="A160:A161"/>
    <mergeCell ref="B160:B161"/>
    <mergeCell ref="A63:M63"/>
    <mergeCell ref="A64:A67"/>
    <mergeCell ref="A77:A80"/>
    <mergeCell ref="A86:A88"/>
    <mergeCell ref="A168:M168"/>
    <mergeCell ref="A122:M122"/>
    <mergeCell ref="A2:A3"/>
    <mergeCell ref="B2:B3"/>
    <mergeCell ref="F2:F3"/>
    <mergeCell ref="A136:A145"/>
    <mergeCell ref="K2:K3"/>
    <mergeCell ref="L2:L3"/>
    <mergeCell ref="M2:M3"/>
    <mergeCell ref="C2:E2"/>
  </mergeCells>
  <printOptions/>
  <pageMargins left="0" right="0" top="0.1968503937007874" bottom="0" header="0" footer="0"/>
  <pageSetup horizontalDpi="600" verticalDpi="600" orientation="landscape" paperSize="9" scale="75" r:id="rId1"/>
  <headerFooter alignWithMargins="0">
    <oddFooter>&amp;CСтраница &amp;P</oddFooter>
  </headerFooter>
  <rowBreaks count="4" manualBreakCount="4">
    <brk id="26" max="255" man="1"/>
    <brk id="62" max="255" man="1"/>
    <brk id="90" max="255" man="1"/>
    <brk id="15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$</cp:lastModifiedBy>
  <cp:lastPrinted>2016-08-16T09:49:57Z</cp:lastPrinted>
  <dcterms:created xsi:type="dcterms:W3CDTF">2010-12-27T05:18:51Z</dcterms:created>
  <dcterms:modified xsi:type="dcterms:W3CDTF">2016-08-16T10:35:52Z</dcterms:modified>
  <cp:category/>
  <cp:version/>
  <cp:contentType/>
  <cp:contentStatus/>
</cp:coreProperties>
</file>