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5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I7" i="1"/>
  <c r="BA7"/>
  <c r="AR7"/>
  <c r="F7"/>
  <c r="AV7"/>
  <c r="AL7"/>
  <c r="T7"/>
  <c r="BK7"/>
  <c r="BB7"/>
  <c r="U7"/>
  <c r="AY7"/>
  <c r="W7"/>
  <c r="AZ7"/>
  <c r="AU7"/>
  <c r="AG7"/>
  <c r="AF7"/>
  <c r="G7"/>
  <c r="AK7"/>
  <c r="S7"/>
  <c r="O7"/>
  <c r="AC7"/>
  <c r="N7"/>
  <c r="BJ7"/>
  <c r="BH7"/>
  <c r="AS7"/>
  <c r="AQ7"/>
  <c r="L7"/>
  <c r="BL7"/>
  <c r="BI7"/>
  <c r="BF7"/>
  <c r="AO7"/>
  <c r="K7"/>
  <c r="BO7"/>
  <c r="BN7"/>
  <c r="V7"/>
  <c r="D7"/>
  <c r="BE7"/>
  <c r="AP7"/>
  <c r="AA7"/>
  <c r="AW7"/>
  <c r="AT7"/>
  <c r="R7"/>
  <c r="AN7"/>
  <c r="J7"/>
  <c r="H7"/>
  <c r="AX7"/>
  <c r="AI7"/>
  <c r="P7"/>
  <c r="BG7"/>
  <c r="AJ7"/>
  <c r="AE7"/>
  <c r="AD7"/>
  <c r="Z7"/>
  <c r="X7"/>
  <c r="Q7"/>
  <c r="BD7"/>
  <c r="AM7"/>
  <c r="BC7"/>
  <c r="Y7"/>
  <c r="M7"/>
  <c r="E7"/>
  <c r="AB7"/>
  <c r="BM7"/>
  <c r="AH7"/>
  <c r="C7"/>
  <c r="B7"/>
  <c r="A7"/>
</calcChain>
</file>

<file path=xl/sharedStrings.xml><?xml version="1.0" encoding="utf-8"?>
<sst xmlns="http://schemas.openxmlformats.org/spreadsheetml/2006/main" count="80" uniqueCount="66">
  <si>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</si>
  <si>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Собрания депутатов Озерского городского округа пятого созыва</t>
  </si>
  <si>
    <t>Территориальная избирательная комиссия города Озерска</t>
  </si>
  <si>
    <t>1</t>
  </si>
  <si>
    <t>5  Остаток средств фонда на дату сдачи отчета (заверяется банковской справкой)</t>
  </si>
  <si>
    <t/>
  </si>
  <si>
    <t>в том числе</t>
  </si>
  <si>
    <t>1.1</t>
  </si>
  <si>
    <t>1 Поступило средств в избирательный фонд, всего</t>
  </si>
  <si>
    <t>из них</t>
  </si>
  <si>
    <t>1.1.1</t>
  </si>
  <si>
    <t>1.1 Поступило средств в установленном порядке для формирования избирательного фонда</t>
  </si>
  <si>
    <t>1.1.1.1</t>
  </si>
  <si>
    <t>1.1.1 Собственные средства кандидата, избирательного объединения</t>
  </si>
  <si>
    <t>1.1.1.2</t>
  </si>
  <si>
    <t>1.1.2 Средства, выделенные кандидату, выдвинувшего его избирательным объединением</t>
  </si>
  <si>
    <t>1.1.1.3</t>
  </si>
  <si>
    <t>1.1.3 Добровольные пожертвования гражданина</t>
  </si>
  <si>
    <t>1.1.1.4</t>
  </si>
  <si>
    <t>1.1.4 Добровольные пожертвования юридического лица</t>
  </si>
  <si>
    <t>1.1.2</t>
  </si>
  <si>
    <t>1.2 Поступило в избирательный фонд денежных средств, подпадающих под действие ч. 6 ст. 58 Федерального закона от 12 июня 2002 года № 67-ФЗ, и ч. 4-12 ст.37 Закона Челябинской области от 25 августа 2005 года №398-ЗО</t>
  </si>
  <si>
    <t>1.1.2.1</t>
  </si>
  <si>
    <t>1.2.1 Собственные средства кандидата, избирательного объединения</t>
  </si>
  <si>
    <t>1.1.2.2</t>
  </si>
  <si>
    <t>1.2.2 Средства, выделенные кандидату выдвинувшего его избирательным объединением</t>
  </si>
  <si>
    <t>1.1.2.3</t>
  </si>
  <si>
    <t>1.2.3 Средства гражданина</t>
  </si>
  <si>
    <t>1.1.2.4</t>
  </si>
  <si>
    <t>1.2.4 Средства юридического лица</t>
  </si>
  <si>
    <t>1.2</t>
  </si>
  <si>
    <t>2 Возвращено денежных средств из избирательного фонда, всего</t>
  </si>
  <si>
    <t>1.2.1</t>
  </si>
  <si>
    <t>2.1 Перечислено в доход бюджета</t>
  </si>
  <si>
    <t>1.2.2</t>
  </si>
  <si>
    <t>2.2 Возвращено жертвователям денежных средств, поступивших с нарушением установленного порядка</t>
  </si>
  <si>
    <t>1.2.2.1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</si>
  <si>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</si>
  <si>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1.2.2.2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</si>
  <si>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</si>
  <si>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1.2.2.3</t>
  </si>
  <si>
    <t>2.2.3 Средств, превышающих предельный размер добровольных пожертвований</t>
  </si>
  <si>
    <t>1.2.3</t>
  </si>
  <si>
    <t>2.3 Возвращено жертвователям денежных средств, поступивших в установленном порядке</t>
  </si>
  <si>
    <t>1.3</t>
  </si>
  <si>
    <t>3 Израсходовано средств, всего</t>
  </si>
  <si>
    <t>1.3.1</t>
  </si>
  <si>
    <t>3.1 На организацию сбора подписей избирателей</t>
  </si>
  <si>
    <t>1.3.1.1</t>
  </si>
  <si>
    <t>3.1.1 Из них на оплату труда лиц, привлекаемых для сбора подписей</t>
  </si>
  <si>
    <t>1.3.2</t>
  </si>
  <si>
    <t>3.2 На предвыборную агитацию через организации телерадиовещания</t>
  </si>
  <si>
    <t>1.3.3</t>
  </si>
  <si>
    <t>3.3 На предвыборную агитацию через редакции периодических печатных изданий</t>
  </si>
  <si>
    <t>1.3.4</t>
  </si>
  <si>
    <t>3.4 На выпуск и распространение печатных материалов и иных агитационных материалов</t>
  </si>
  <si>
    <t>1.3.5</t>
  </si>
  <si>
    <t>3.5 На проведение публичных массовых мероприятий</t>
  </si>
  <si>
    <t>1.3.6</t>
  </si>
  <si>
    <t>3.6 На оплату работ (услуг) информационного и консультационного характера</t>
  </si>
  <si>
    <t>1.3.7</t>
  </si>
  <si>
    <t>3.7 На оплату других работ (услуг), выполненных (оказанных) юридическими лицами или гражданами РФ по договорам</t>
  </si>
  <si>
    <t>1.3.8</t>
  </si>
  <si>
    <t>3.8 На оплату иных расходов, непосредственно связанных с проведением избирательной кампании</t>
  </si>
  <si>
    <t>1.4</t>
  </si>
  <si>
    <t>4 Распределено неизрасходованного остатка средств фонда пропорционально перечисленным в избирательный фонд денежным средствам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</si>
</sst>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3" fillId="3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7"/>
  <sheetViews>
    <sheetView tabSelected="1" topLeftCell="A6" zoomScaleNormal="100" workbookViewId="0">
      <pane xSplit="2" ySplit="3" topLeftCell="C9" activePane="bottomRight" state="frozenSplit"/>
      <selection activeCell="A6" sqref="A6"/>
      <selection pane="topRight" activeCell="C6" sqref="C6"/>
      <selection pane="bottomLeft" activeCell="A9" sqref="A9"/>
      <selection pane="bottomRight" activeCell="A2" sqref="A2:BQ2"/>
    </sheetView>
  </sheetViews>
  <sheetFormatPr defaultRowHeight="15"/>
  <cols>
    <col min="1" max="1" width="7.5703125" customWidth="1"/>
    <col min="2" max="2" width="23.5703125" customWidth="1"/>
    <col min="3" max="3" width="5.5703125" customWidth="1"/>
    <col min="4" max="33" width="9.42578125" customWidth="1"/>
    <col min="34" max="69" width="7.7109375" customWidth="1"/>
    <col min="70" max="70" width="9.140625" customWidth="1"/>
  </cols>
  <sheetData>
    <row r="1" spans="1:70" ht="15" customHeight="1"/>
    <row r="2" spans="1:70" ht="30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70" ht="15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</row>
    <row r="4" spans="1:70" ht="15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</row>
    <row r="6" spans="1:70" ht="21.75" customHeight="1"/>
    <row r="7" spans="1:70" ht="183.75" customHeight="1">
      <c r="A7" s="2" t="str">
        <f>"№ строки"</f>
        <v>№ строки</v>
      </c>
      <c r="B7" s="2" t="str">
        <f>"Строка финансового отчета"</f>
        <v>Строка финансового отчета</v>
      </c>
      <c r="C7" s="10" t="str">
        <f>"Шифр строки"</f>
        <v>Шифр строки</v>
      </c>
      <c r="D7" s="3" t="str">
        <f>"Алушкин Максим Алексеевич"</f>
        <v>Алушкин Максим Алексеевич</v>
      </c>
      <c r="E7" s="3" t="str">
        <f>"Барышникова Людмила Николаевна"</f>
        <v>Барышникова Людмила Николаевна</v>
      </c>
      <c r="F7" s="3" t="str">
        <f>"Бежаев Юрий Владимирович"</f>
        <v>Бежаев Юрий Владимирович</v>
      </c>
      <c r="G7" s="3" t="str">
        <f>"Белкин Дмитрий Юрьевич"</f>
        <v>Белкин Дмитрий Юрьевич</v>
      </c>
      <c r="H7" s="3" t="str">
        <f>"Брусков Сергей Владимирович"</f>
        <v>Брусков Сергей Владимирович</v>
      </c>
      <c r="I7" s="3" t="str">
        <f>"Бычинский Олег Алексеевич"</f>
        <v>Бычинский Олег Алексеевич</v>
      </c>
      <c r="J7" s="3" t="str">
        <f>"Вельке Виталий Александрович"</f>
        <v>Вельке Виталий Александрович</v>
      </c>
      <c r="K7" s="3" t="str">
        <f>"Волков Евгений Николаевич"</f>
        <v>Волков Евгений Николаевич</v>
      </c>
      <c r="L7" s="3" t="str">
        <f>"Гайсин Спартак Рамильевич"</f>
        <v>Гайсин Спартак Рамильевич</v>
      </c>
      <c r="M7" s="3" t="str">
        <f>"Гергенрейдер Сергей Николаевич"</f>
        <v>Гергенрейдер Сергей Николаевич</v>
      </c>
      <c r="N7" s="3" t="str">
        <f>"Горюнов Владимир Анатольевич"</f>
        <v>Горюнов Владимир Анатольевич</v>
      </c>
      <c r="O7" s="3" t="str">
        <f>"Гробовский Виктор Анатольевич"</f>
        <v>Гробовский Виктор Анатольевич</v>
      </c>
      <c r="P7" s="3" t="str">
        <f>"Грязнов Александр Викторович"</f>
        <v>Грязнов Александр Викторович</v>
      </c>
      <c r="Q7" s="3" t="str">
        <f>"Денисов Юрий Николаевич"</f>
        <v>Денисов Юрий Николаевич</v>
      </c>
      <c r="R7" s="3" t="str">
        <f>"Дмитриев Дмитрий Михайлович"</f>
        <v>Дмитриев Дмитрий Михайлович</v>
      </c>
      <c r="S7" s="3" t="str">
        <f>"Дмитрина Оксана Игоревна"</f>
        <v>Дмитрина Оксана Игоревна</v>
      </c>
      <c r="T7" s="3" t="str">
        <f>"Ермошина Елена Вячеславовна"</f>
        <v>Ермошина Елена Вячеславовна</v>
      </c>
      <c r="U7" s="3" t="str">
        <f>"Жарков Андрей Юрьевич"</f>
        <v>Жарков Андрей Юрьевич</v>
      </c>
      <c r="V7" s="3" t="str">
        <f>"Жигмонт Александр Владимирович"</f>
        <v>Жигмонт Александр Владимирович</v>
      </c>
      <c r="W7" s="3" t="str">
        <f>"Жмайло Александр Иванович"</f>
        <v>Жмайло Александр Иванович</v>
      </c>
      <c r="X7" s="3" t="str">
        <f>"Завгородний Геннадий Васильевич"</f>
        <v>Завгородний Геннадий Васильевич</v>
      </c>
      <c r="Y7" s="3" t="str">
        <f>"Захаров Вячеслав Михайлович"</f>
        <v>Захаров Вячеслав Михайлович</v>
      </c>
      <c r="Z7" s="3" t="str">
        <f>"Иванов Артем Анатольевич"</f>
        <v>Иванов Артем Анатольевич</v>
      </c>
      <c r="AA7" s="3" t="str">
        <f>"Иванов Евгений Игоревич"</f>
        <v>Иванов Евгений Игоревич</v>
      </c>
      <c r="AB7" s="3" t="str">
        <f>"Иванов Иван Александрович"</f>
        <v>Иванов Иван Александрович</v>
      </c>
      <c r="AC7" s="3" t="str">
        <f>"Иванченко Ольга Юрьевна"</f>
        <v>Иванченко Ольга Юрьевна</v>
      </c>
      <c r="AD7" s="3" t="str">
        <f>"Казаков Андрей Сергеевич"</f>
        <v>Казаков Андрей Сергеевич</v>
      </c>
      <c r="AE7" s="3" t="str">
        <f>"Каримов Вадим Раулевич"</f>
        <v>Каримов Вадим Раулевич</v>
      </c>
      <c r="AF7" s="3" t="str">
        <f>"Клишин Андрей Викторович"</f>
        <v>Клишин Андрей Викторович</v>
      </c>
      <c r="AG7" s="3" t="str">
        <f>"Ковригин Александр Александрович"</f>
        <v>Ковригин Александр Александрович</v>
      </c>
      <c r="AH7" s="3" t="str">
        <f>"Костиков Олег Вячеславович"</f>
        <v>Костиков Олег Вячеславович</v>
      </c>
      <c r="AI7" s="3" t="str">
        <f>"Кузнеченков Андрей Анатольевич"</f>
        <v>Кузнеченков Андрей Анатольевич</v>
      </c>
      <c r="AJ7" s="3" t="str">
        <f>"Кулик Владимир Александрович"</f>
        <v>Кулик Владимир Александрович</v>
      </c>
      <c r="AK7" s="3" t="str">
        <f>"Лобода Анатолий Иванович"</f>
        <v>Лобода Анатолий Иванович</v>
      </c>
      <c r="AL7" s="3" t="str">
        <f>"Ломовцев Сергей Михайлович"</f>
        <v>Ломовцев Сергей Михайлович</v>
      </c>
      <c r="AM7" s="3" t="str">
        <f>"Лучников Андрей Дмитриевич"</f>
        <v>Лучников Андрей Дмитриевич</v>
      </c>
      <c r="AN7" s="3" t="str">
        <f>"Мищихина Алина Валерьевна"</f>
        <v>Мищихина Алина Валерьевна</v>
      </c>
      <c r="AO7" s="3" t="str">
        <f>"Мызгаев Игорь Юрьевич"</f>
        <v>Мызгаев Игорь Юрьевич</v>
      </c>
      <c r="AP7" s="3" t="str">
        <f>"Никулаев Евгений Викторович"</f>
        <v>Никулаев Евгений Викторович</v>
      </c>
      <c r="AQ7" s="3" t="str">
        <f>"Обжорина Ирина Сергеевна"</f>
        <v>Обжорина Ирина Сергеевна</v>
      </c>
      <c r="AR7" s="3" t="str">
        <f>"Откупщиков Александр Александрович"</f>
        <v>Откупщиков Александр Александрович</v>
      </c>
      <c r="AS7" s="3" t="str">
        <f>"Плотников Андрей Юрьевич"</f>
        <v>Плотников Андрей Юрьевич</v>
      </c>
      <c r="AT7" s="3" t="str">
        <f>"Погорелов Виталий Геннадьевич"</f>
        <v>Погорелов Виталий Геннадьевич</v>
      </c>
      <c r="AU7" s="3" t="str">
        <f>"Полетаев Геннадий Рудольфович"</f>
        <v>Полетаев Геннадий Рудольфович</v>
      </c>
      <c r="AV7" s="3" t="str">
        <f>"Пономарев Эдуард Михайлович"</f>
        <v>Пономарев Эдуард Михайлович</v>
      </c>
      <c r="AW7" s="3" t="str">
        <f>"Порошин Олег Владимирович"</f>
        <v>Порошин Олег Владимирович</v>
      </c>
      <c r="AX7" s="3" t="str">
        <f>"Пятин Лев Николаевич"</f>
        <v>Пятин Лев Николаевич</v>
      </c>
      <c r="AY7" s="3" t="str">
        <f>"Романов Егор Владимирович"</f>
        <v>Романов Егор Владимирович</v>
      </c>
      <c r="AZ7" s="3" t="str">
        <f>"Сайдуллин Виталий Зиннатович"</f>
        <v>Сайдуллин Виталий Зиннатович</v>
      </c>
      <c r="BA7" s="3" t="str">
        <f>"Сорокин Владислав Валентинович"</f>
        <v>Сорокин Владислав Валентинович</v>
      </c>
      <c r="BB7" s="3" t="str">
        <f>"Сылько Валентина Михайловна"</f>
        <v>Сылько Валентина Михайловна</v>
      </c>
      <c r="BC7" s="3" t="str">
        <f>"Тарасов Сергей Владимирович"</f>
        <v>Тарасов Сергей Владимирович</v>
      </c>
      <c r="BD7" s="3" t="str">
        <f>"Ураков Александр Николаевич"</f>
        <v>Ураков Александр Николаевич</v>
      </c>
      <c r="BE7" s="3" t="str">
        <f>"Ухтеров Андрей Анатольевич"</f>
        <v>Ухтеров Андрей Анатольевич</v>
      </c>
      <c r="BF7" s="3" t="str">
        <f>"Федорович Сергей Владимирович"</f>
        <v>Федорович Сергей Владимирович</v>
      </c>
      <c r="BG7" s="3" t="str">
        <f>"Филимонов Николай Николаевич"</f>
        <v>Филимонов Николай Николаевич</v>
      </c>
      <c r="BH7" s="3" t="str">
        <f>"Хакимова Ольга Владимировна"</f>
        <v>Хакимова Ольга Владимировна</v>
      </c>
      <c r="BI7" s="3" t="str">
        <f>"Халиков Юрий Рифгатович"</f>
        <v>Халиков Юрий Рифгатович</v>
      </c>
      <c r="BJ7" s="3" t="str">
        <f>"Хисамов Фарит Вакифович"</f>
        <v>Хисамов Фарит Вакифович</v>
      </c>
      <c r="BK7" s="3" t="str">
        <f>"Черников Александр Юрьевич"</f>
        <v>Черников Александр Юрьевич</v>
      </c>
      <c r="BL7" s="3" t="str">
        <f>"Ширшов Владимир Дмитриевич"</f>
        <v>Ширшов Владимир Дмитриевич</v>
      </c>
      <c r="BM7" s="3" t="str">
        <f>"Шитиков Евгений Михайлович"</f>
        <v>Шитиков Евгений Михайлович</v>
      </c>
      <c r="BN7" s="3" t="str">
        <f>"Шитов Максим Александрович"</f>
        <v>Шитов Максим Александрович</v>
      </c>
      <c r="BO7" s="3" t="str">
        <f>"Щербаков Евгений Юрьевич"</f>
        <v>Щербаков Евгений Юрьевич</v>
      </c>
    </row>
    <row r="8" spans="1:70">
      <c r="A8" s="5" t="s">
        <v>3</v>
      </c>
      <c r="B8" s="2">
        <v>2</v>
      </c>
      <c r="C8" s="2">
        <v>3</v>
      </c>
      <c r="D8" s="5">
        <v>4</v>
      </c>
      <c r="E8" s="2">
        <v>5</v>
      </c>
      <c r="F8" s="2">
        <v>6</v>
      </c>
      <c r="G8" s="5">
        <v>7</v>
      </c>
      <c r="H8" s="2">
        <v>8</v>
      </c>
      <c r="I8" s="2">
        <v>9</v>
      </c>
      <c r="J8" s="5">
        <v>10</v>
      </c>
      <c r="K8" s="2">
        <v>11</v>
      </c>
      <c r="L8" s="2">
        <v>12</v>
      </c>
      <c r="M8" s="5">
        <v>13</v>
      </c>
      <c r="N8" s="2">
        <v>14</v>
      </c>
      <c r="O8" s="2">
        <v>15</v>
      </c>
      <c r="P8" s="5">
        <v>16</v>
      </c>
      <c r="Q8" s="2">
        <v>17</v>
      </c>
      <c r="R8" s="2">
        <v>18</v>
      </c>
      <c r="S8" s="5">
        <v>19</v>
      </c>
      <c r="T8" s="2">
        <v>20</v>
      </c>
      <c r="U8" s="2">
        <v>21</v>
      </c>
      <c r="V8" s="5">
        <v>22</v>
      </c>
      <c r="W8" s="2">
        <v>23</v>
      </c>
      <c r="X8" s="2">
        <v>24</v>
      </c>
      <c r="Y8" s="5">
        <v>25</v>
      </c>
      <c r="Z8" s="2">
        <v>26</v>
      </c>
      <c r="AA8" s="2">
        <v>27</v>
      </c>
      <c r="AB8" s="5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2">
        <v>53</v>
      </c>
      <c r="BB8" s="2">
        <v>54</v>
      </c>
      <c r="BC8" s="2">
        <v>55</v>
      </c>
      <c r="BD8" s="2">
        <v>56</v>
      </c>
      <c r="BE8" s="2">
        <v>57</v>
      </c>
      <c r="BF8" s="2">
        <v>58</v>
      </c>
      <c r="BG8" s="2">
        <v>59</v>
      </c>
      <c r="BH8" s="2">
        <v>60</v>
      </c>
      <c r="BI8" s="2">
        <v>61</v>
      </c>
      <c r="BJ8" s="2">
        <v>62</v>
      </c>
      <c r="BK8" s="2">
        <v>63</v>
      </c>
      <c r="BL8" s="2">
        <v>64</v>
      </c>
      <c r="BM8" s="2">
        <v>65</v>
      </c>
      <c r="BN8" s="2">
        <v>66</v>
      </c>
      <c r="BO8" s="2">
        <v>67</v>
      </c>
      <c r="BR8" s="1"/>
    </row>
    <row r="9" spans="1:70" ht="60" customHeight="1">
      <c r="A9" s="6" t="s">
        <v>3</v>
      </c>
      <c r="B9" s="7" t="s">
        <v>4</v>
      </c>
      <c r="C9" s="8">
        <v>300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R9" s="4"/>
    </row>
    <row r="10" spans="1:70">
      <c r="A10" s="6" t="s">
        <v>5</v>
      </c>
      <c r="B10" s="8" t="s">
        <v>6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R10" s="1"/>
    </row>
    <row r="11" spans="1:70" ht="45" customHeight="1">
      <c r="A11" s="6" t="s">
        <v>7</v>
      </c>
      <c r="B11" s="7" t="s">
        <v>8</v>
      </c>
      <c r="C11" s="8">
        <v>10</v>
      </c>
      <c r="D11" s="9">
        <v>11250</v>
      </c>
      <c r="E11" s="9">
        <v>3077</v>
      </c>
      <c r="F11" s="9">
        <v>55000</v>
      </c>
      <c r="G11" s="9">
        <v>24633.5</v>
      </c>
      <c r="H11" s="9">
        <v>1800</v>
      </c>
      <c r="I11" s="9">
        <v>8500</v>
      </c>
      <c r="J11" s="9">
        <v>24633.5</v>
      </c>
      <c r="K11" s="9">
        <v>12000</v>
      </c>
      <c r="L11" s="9">
        <v>1000</v>
      </c>
      <c r="M11" s="9">
        <v>24633.5</v>
      </c>
      <c r="N11" s="9">
        <v>19500</v>
      </c>
      <c r="O11" s="9">
        <v>24633.5</v>
      </c>
      <c r="P11" s="9">
        <v>11000</v>
      </c>
      <c r="Q11" s="9">
        <v>2120</v>
      </c>
      <c r="R11" s="9">
        <v>5900</v>
      </c>
      <c r="S11" s="9">
        <v>40440</v>
      </c>
      <c r="T11" s="9">
        <v>30500</v>
      </c>
      <c r="U11" s="9">
        <v>0</v>
      </c>
      <c r="V11" s="9">
        <v>24633.5</v>
      </c>
      <c r="W11" s="9">
        <v>5000</v>
      </c>
      <c r="X11" s="9">
        <v>3000</v>
      </c>
      <c r="Y11" s="9">
        <v>39000</v>
      </c>
      <c r="Z11" s="9">
        <v>0</v>
      </c>
      <c r="AA11" s="9">
        <v>24633.5</v>
      </c>
      <c r="AB11" s="9">
        <v>24633.5</v>
      </c>
      <c r="AC11" s="9">
        <v>20000</v>
      </c>
      <c r="AD11" s="9">
        <v>15900</v>
      </c>
      <c r="AE11" s="9">
        <v>24480.1</v>
      </c>
      <c r="AF11" s="9">
        <v>15150</v>
      </c>
      <c r="AG11" s="9">
        <v>2790</v>
      </c>
      <c r="AH11" s="9">
        <v>28008.5</v>
      </c>
      <c r="AI11" s="9">
        <v>24633.5</v>
      </c>
      <c r="AJ11" s="9">
        <v>28008.5</v>
      </c>
      <c r="AK11" s="9">
        <v>38500</v>
      </c>
      <c r="AL11" s="9">
        <v>24633.5</v>
      </c>
      <c r="AM11" s="9">
        <v>24633.5</v>
      </c>
      <c r="AN11" s="9">
        <v>8000</v>
      </c>
      <c r="AO11" s="9">
        <v>4320</v>
      </c>
      <c r="AP11" s="9">
        <v>0</v>
      </c>
      <c r="AQ11" s="9">
        <v>24633.5</v>
      </c>
      <c r="AR11" s="9">
        <v>41366.160000000003</v>
      </c>
      <c r="AS11" s="9">
        <v>5000</v>
      </c>
      <c r="AT11" s="9">
        <v>0</v>
      </c>
      <c r="AU11" s="9">
        <v>0</v>
      </c>
      <c r="AV11" s="9">
        <v>50000</v>
      </c>
      <c r="AW11" s="9">
        <v>24633.5</v>
      </c>
      <c r="AX11" s="9">
        <v>20000</v>
      </c>
      <c r="AY11" s="9">
        <v>28008.5</v>
      </c>
      <c r="AZ11" s="9">
        <v>24633.5</v>
      </c>
      <c r="BA11" s="9">
        <v>6180</v>
      </c>
      <c r="BB11" s="9">
        <v>28008.5</v>
      </c>
      <c r="BC11" s="9">
        <v>7000</v>
      </c>
      <c r="BD11" s="9">
        <v>0</v>
      </c>
      <c r="BE11" s="9">
        <v>24633.5</v>
      </c>
      <c r="BF11" s="9">
        <v>0</v>
      </c>
      <c r="BG11" s="9">
        <v>0</v>
      </c>
      <c r="BH11" s="9">
        <v>2500</v>
      </c>
      <c r="BI11" s="9">
        <v>12256</v>
      </c>
      <c r="BJ11" s="9">
        <v>28000</v>
      </c>
      <c r="BK11" s="9">
        <v>8250</v>
      </c>
      <c r="BL11" s="9">
        <v>24633.5</v>
      </c>
      <c r="BM11" s="9">
        <v>8000</v>
      </c>
      <c r="BN11" s="9">
        <v>24633.5</v>
      </c>
      <c r="BO11" s="9">
        <v>20000</v>
      </c>
      <c r="BR11" s="1"/>
    </row>
    <row r="12" spans="1:70">
      <c r="A12" s="6" t="s">
        <v>5</v>
      </c>
      <c r="B12" s="8" t="s">
        <v>9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R12" s="1"/>
    </row>
    <row r="13" spans="1:70" ht="60" customHeight="1">
      <c r="A13" s="6" t="s">
        <v>10</v>
      </c>
      <c r="B13" s="7" t="s">
        <v>11</v>
      </c>
      <c r="C13" s="8">
        <v>20</v>
      </c>
      <c r="D13" s="9">
        <v>11250</v>
      </c>
      <c r="E13" s="9">
        <v>3077</v>
      </c>
      <c r="F13" s="9">
        <v>55000</v>
      </c>
      <c r="G13" s="9">
        <v>24633.5</v>
      </c>
      <c r="H13" s="9">
        <v>1800</v>
      </c>
      <c r="I13" s="9">
        <v>8500</v>
      </c>
      <c r="J13" s="9">
        <v>24633.5</v>
      </c>
      <c r="K13" s="9">
        <v>12000</v>
      </c>
      <c r="L13" s="9">
        <v>1000</v>
      </c>
      <c r="M13" s="9">
        <v>24633.5</v>
      </c>
      <c r="N13" s="9">
        <v>19500</v>
      </c>
      <c r="O13" s="9">
        <v>24633.5</v>
      </c>
      <c r="P13" s="9">
        <v>11000</v>
      </c>
      <c r="Q13" s="9">
        <v>2120</v>
      </c>
      <c r="R13" s="9">
        <v>5900</v>
      </c>
      <c r="S13" s="9">
        <v>40440</v>
      </c>
      <c r="T13" s="9">
        <v>30500</v>
      </c>
      <c r="U13" s="9">
        <v>0</v>
      </c>
      <c r="V13" s="9">
        <v>24633.5</v>
      </c>
      <c r="W13" s="9">
        <v>5000</v>
      </c>
      <c r="X13" s="9">
        <v>3000</v>
      </c>
      <c r="Y13" s="9">
        <v>39000</v>
      </c>
      <c r="Z13" s="9">
        <v>0</v>
      </c>
      <c r="AA13" s="9">
        <v>24633.5</v>
      </c>
      <c r="AB13" s="9">
        <v>24633.5</v>
      </c>
      <c r="AC13" s="9">
        <v>20000</v>
      </c>
      <c r="AD13" s="9">
        <v>15900</v>
      </c>
      <c r="AE13" s="9">
        <v>24480.1</v>
      </c>
      <c r="AF13" s="9">
        <v>15150</v>
      </c>
      <c r="AG13" s="9">
        <v>2790</v>
      </c>
      <c r="AH13" s="9">
        <v>28008.5</v>
      </c>
      <c r="AI13" s="9">
        <v>24633.5</v>
      </c>
      <c r="AJ13" s="9">
        <v>28008.5</v>
      </c>
      <c r="AK13" s="9">
        <v>38500</v>
      </c>
      <c r="AL13" s="9">
        <v>24633.5</v>
      </c>
      <c r="AM13" s="9">
        <v>24633.5</v>
      </c>
      <c r="AN13" s="9">
        <v>8000</v>
      </c>
      <c r="AO13" s="9">
        <v>4320</v>
      </c>
      <c r="AP13" s="9">
        <v>0</v>
      </c>
      <c r="AQ13" s="9">
        <v>24633.5</v>
      </c>
      <c r="AR13" s="9">
        <v>41366.160000000003</v>
      </c>
      <c r="AS13" s="9">
        <v>5000</v>
      </c>
      <c r="AT13" s="9">
        <v>0</v>
      </c>
      <c r="AU13" s="9">
        <v>0</v>
      </c>
      <c r="AV13" s="9">
        <v>50000</v>
      </c>
      <c r="AW13" s="9">
        <v>24633.5</v>
      </c>
      <c r="AX13" s="9">
        <v>20000</v>
      </c>
      <c r="AY13" s="9">
        <v>28008.5</v>
      </c>
      <c r="AZ13" s="9">
        <v>24633.5</v>
      </c>
      <c r="BA13" s="9">
        <v>6180</v>
      </c>
      <c r="BB13" s="9">
        <v>28008.5</v>
      </c>
      <c r="BC13" s="9">
        <v>7000</v>
      </c>
      <c r="BD13" s="9">
        <v>0</v>
      </c>
      <c r="BE13" s="9">
        <v>24633.5</v>
      </c>
      <c r="BF13" s="9">
        <v>0</v>
      </c>
      <c r="BG13" s="9">
        <v>0</v>
      </c>
      <c r="BH13" s="9">
        <v>2500</v>
      </c>
      <c r="BI13" s="9">
        <v>12256</v>
      </c>
      <c r="BJ13" s="9">
        <v>28000</v>
      </c>
      <c r="BK13" s="9">
        <v>8250</v>
      </c>
      <c r="BL13" s="9">
        <v>24633.5</v>
      </c>
      <c r="BM13" s="9">
        <v>8000</v>
      </c>
      <c r="BN13" s="9">
        <v>24633.5</v>
      </c>
      <c r="BO13" s="9">
        <v>20000</v>
      </c>
      <c r="BR13" s="1"/>
    </row>
    <row r="14" spans="1:70">
      <c r="A14" s="6" t="s">
        <v>5</v>
      </c>
      <c r="B14" s="8" t="s">
        <v>9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R14" s="1"/>
    </row>
    <row r="15" spans="1:70" ht="49.5" customHeight="1">
      <c r="A15" s="6" t="s">
        <v>12</v>
      </c>
      <c r="B15" s="7" t="s">
        <v>13</v>
      </c>
      <c r="C15" s="8">
        <v>30</v>
      </c>
      <c r="D15" s="9">
        <v>11250</v>
      </c>
      <c r="E15" s="9">
        <v>3077</v>
      </c>
      <c r="F15" s="9">
        <v>5000</v>
      </c>
      <c r="G15" s="9">
        <v>24633.5</v>
      </c>
      <c r="H15" s="9">
        <v>1800</v>
      </c>
      <c r="I15" s="9">
        <v>8500</v>
      </c>
      <c r="J15" s="9">
        <v>24633.5</v>
      </c>
      <c r="K15" s="9">
        <v>12000</v>
      </c>
      <c r="L15" s="9">
        <v>1000</v>
      </c>
      <c r="M15" s="9">
        <v>24633.5</v>
      </c>
      <c r="N15" s="9">
        <v>19500</v>
      </c>
      <c r="O15" s="9">
        <v>24633.5</v>
      </c>
      <c r="P15" s="9">
        <v>11000</v>
      </c>
      <c r="Q15" s="9">
        <v>2120</v>
      </c>
      <c r="R15" s="9">
        <v>5900</v>
      </c>
      <c r="S15" s="9">
        <v>20440</v>
      </c>
      <c r="T15" s="9">
        <v>500</v>
      </c>
      <c r="U15" s="9">
        <v>0</v>
      </c>
      <c r="V15" s="9">
        <v>24633.5</v>
      </c>
      <c r="W15" s="9">
        <v>5000</v>
      </c>
      <c r="X15" s="9">
        <v>3000</v>
      </c>
      <c r="Y15" s="9">
        <v>39000</v>
      </c>
      <c r="Z15" s="9">
        <v>0</v>
      </c>
      <c r="AA15" s="9">
        <v>24633.5</v>
      </c>
      <c r="AB15" s="9">
        <v>24633.5</v>
      </c>
      <c r="AC15" s="9">
        <v>20000</v>
      </c>
      <c r="AD15" s="9">
        <v>15900</v>
      </c>
      <c r="AE15" s="9">
        <v>24480.1</v>
      </c>
      <c r="AF15" s="9">
        <v>15150</v>
      </c>
      <c r="AG15" s="9">
        <v>2790</v>
      </c>
      <c r="AH15" s="9">
        <v>28008.5</v>
      </c>
      <c r="AI15" s="9">
        <v>24633.5</v>
      </c>
      <c r="AJ15" s="9">
        <v>28008.5</v>
      </c>
      <c r="AK15" s="9">
        <v>38500</v>
      </c>
      <c r="AL15" s="9">
        <v>24633.5</v>
      </c>
      <c r="AM15" s="9">
        <v>24633.5</v>
      </c>
      <c r="AN15" s="9">
        <v>8000</v>
      </c>
      <c r="AO15" s="9">
        <v>4320</v>
      </c>
      <c r="AP15" s="9">
        <v>0</v>
      </c>
      <c r="AQ15" s="9">
        <v>24633.5</v>
      </c>
      <c r="AR15" s="9">
        <v>41366.160000000003</v>
      </c>
      <c r="AS15" s="9">
        <v>5000</v>
      </c>
      <c r="AT15" s="9">
        <v>0</v>
      </c>
      <c r="AU15" s="9">
        <v>0</v>
      </c>
      <c r="AV15" s="9">
        <v>50000</v>
      </c>
      <c r="AW15" s="9">
        <v>24633.5</v>
      </c>
      <c r="AX15" s="9">
        <v>20000</v>
      </c>
      <c r="AY15" s="9">
        <v>28008.5</v>
      </c>
      <c r="AZ15" s="9">
        <v>24633.5</v>
      </c>
      <c r="BA15" s="9">
        <v>6180</v>
      </c>
      <c r="BB15" s="9">
        <v>28008.5</v>
      </c>
      <c r="BC15" s="9">
        <v>7000</v>
      </c>
      <c r="BD15" s="9">
        <v>0</v>
      </c>
      <c r="BE15" s="9">
        <v>24633.5</v>
      </c>
      <c r="BF15" s="9">
        <v>0</v>
      </c>
      <c r="BG15" s="9">
        <v>0</v>
      </c>
      <c r="BH15" s="9">
        <v>2500</v>
      </c>
      <c r="BI15" s="9">
        <v>12256</v>
      </c>
      <c r="BJ15" s="9">
        <v>28000</v>
      </c>
      <c r="BK15" s="9">
        <v>8250</v>
      </c>
      <c r="BL15" s="9">
        <v>24633.5</v>
      </c>
      <c r="BM15" s="9">
        <v>8000</v>
      </c>
      <c r="BN15" s="9">
        <v>24633.5</v>
      </c>
      <c r="BO15" s="9">
        <v>20000</v>
      </c>
      <c r="BR15" s="1"/>
    </row>
    <row r="16" spans="1:70" ht="62.25" customHeight="1">
      <c r="A16" s="6" t="s">
        <v>14</v>
      </c>
      <c r="B16" s="7" t="s">
        <v>15</v>
      </c>
      <c r="C16" s="8">
        <v>40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R16" s="1"/>
    </row>
    <row r="17" spans="1:70" ht="33" customHeight="1">
      <c r="A17" s="6" t="s">
        <v>16</v>
      </c>
      <c r="B17" s="7" t="s">
        <v>17</v>
      </c>
      <c r="C17" s="8">
        <v>50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R17" s="1"/>
    </row>
    <row r="18" spans="1:70" ht="45" customHeight="1">
      <c r="A18" s="6" t="s">
        <v>18</v>
      </c>
      <c r="B18" s="7" t="s">
        <v>19</v>
      </c>
      <c r="C18" s="8">
        <v>60</v>
      </c>
      <c r="D18" s="9">
        <v>0</v>
      </c>
      <c r="E18" s="9">
        <v>0</v>
      </c>
      <c r="F18" s="9">
        <v>50000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20000</v>
      </c>
      <c r="T18" s="9">
        <v>30000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R18" s="1"/>
    </row>
    <row r="19" spans="1:70" ht="129" customHeight="1">
      <c r="A19" s="6" t="s">
        <v>20</v>
      </c>
      <c r="B19" s="7" t="s">
        <v>21</v>
      </c>
      <c r="C19" s="8">
        <v>70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R19" s="1"/>
    </row>
    <row r="20" spans="1:70">
      <c r="A20" s="6" t="s">
        <v>5</v>
      </c>
      <c r="B20" s="8" t="s">
        <v>9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R20" s="1"/>
    </row>
    <row r="21" spans="1:70" ht="45.75" customHeight="1">
      <c r="A21" s="6" t="s">
        <v>22</v>
      </c>
      <c r="B21" s="7" t="s">
        <v>23</v>
      </c>
      <c r="C21" s="8">
        <v>80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R21" s="1"/>
    </row>
    <row r="22" spans="1:70" ht="53.25" customHeight="1">
      <c r="A22" s="6" t="s">
        <v>24</v>
      </c>
      <c r="B22" s="7" t="s">
        <v>25</v>
      </c>
      <c r="C22" s="8">
        <v>90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R22" s="1"/>
    </row>
    <row r="23" spans="1:70" ht="21.75" customHeight="1">
      <c r="A23" s="6" t="s">
        <v>26</v>
      </c>
      <c r="B23" s="7" t="s">
        <v>27</v>
      </c>
      <c r="C23" s="8">
        <v>100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R23" s="1"/>
    </row>
    <row r="24" spans="1:70" ht="30" customHeight="1">
      <c r="A24" s="6" t="s">
        <v>28</v>
      </c>
      <c r="B24" s="7" t="s">
        <v>29</v>
      </c>
      <c r="C24" s="8">
        <v>110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R24" s="1"/>
    </row>
    <row r="25" spans="1:70" ht="43.5" customHeight="1">
      <c r="A25" s="6" t="s">
        <v>30</v>
      </c>
      <c r="B25" s="7" t="s">
        <v>31</v>
      </c>
      <c r="C25" s="8">
        <v>120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R25" s="1"/>
    </row>
    <row r="26" spans="1:70">
      <c r="A26" s="6" t="s">
        <v>5</v>
      </c>
      <c r="B26" s="8" t="s">
        <v>9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R26" s="1"/>
    </row>
    <row r="27" spans="1:70" ht="30" customHeight="1">
      <c r="A27" s="6" t="s">
        <v>32</v>
      </c>
      <c r="B27" s="7" t="s">
        <v>33</v>
      </c>
      <c r="C27" s="8">
        <v>130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R27" s="1"/>
    </row>
    <row r="28" spans="1:70" ht="67.5" customHeight="1">
      <c r="A28" s="6" t="s">
        <v>34</v>
      </c>
      <c r="B28" s="7" t="s">
        <v>35</v>
      </c>
      <c r="C28" s="8">
        <v>140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R28" s="1"/>
    </row>
    <row r="29" spans="1:70">
      <c r="A29" s="6" t="s">
        <v>5</v>
      </c>
      <c r="B29" s="8" t="s">
        <v>9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R29" s="1"/>
    </row>
    <row r="30" spans="1:70" ht="77.25" customHeight="1">
      <c r="A30" s="6" t="s">
        <v>36</v>
      </c>
      <c r="B30" s="7" t="s">
        <v>37</v>
      </c>
      <c r="C30" s="8">
        <v>150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R30" s="1"/>
    </row>
    <row r="31" spans="1:70" ht="90" customHeight="1">
      <c r="A31" s="6" t="s">
        <v>38</v>
      </c>
      <c r="B31" s="7" t="s">
        <v>39</v>
      </c>
      <c r="C31" s="8">
        <v>160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R31" s="1"/>
    </row>
    <row r="32" spans="1:70" ht="53.25" customHeight="1">
      <c r="A32" s="6" t="s">
        <v>40</v>
      </c>
      <c r="B32" s="7" t="s">
        <v>41</v>
      </c>
      <c r="C32" s="8">
        <v>170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R32" s="1"/>
    </row>
    <row r="33" spans="1:70" ht="55.5" customHeight="1">
      <c r="A33" s="6" t="s">
        <v>42</v>
      </c>
      <c r="B33" s="7" t="s">
        <v>43</v>
      </c>
      <c r="C33" s="8">
        <v>180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R33" s="1"/>
    </row>
    <row r="34" spans="1:70" ht="30" customHeight="1">
      <c r="A34" s="6" t="s">
        <v>44</v>
      </c>
      <c r="B34" s="7" t="s">
        <v>45</v>
      </c>
      <c r="C34" s="8">
        <v>190</v>
      </c>
      <c r="D34" s="9">
        <v>11250</v>
      </c>
      <c r="E34" s="9">
        <v>3077</v>
      </c>
      <c r="F34" s="9">
        <v>45300.1</v>
      </c>
      <c r="G34" s="9">
        <v>24633.5</v>
      </c>
      <c r="H34" s="9">
        <v>1800</v>
      </c>
      <c r="I34" s="9">
        <v>8500</v>
      </c>
      <c r="J34" s="9">
        <v>24633.5</v>
      </c>
      <c r="K34" s="9">
        <v>11942.55</v>
      </c>
      <c r="L34" s="9">
        <v>1000</v>
      </c>
      <c r="M34" s="9">
        <v>24633.5</v>
      </c>
      <c r="N34" s="9">
        <v>15285.1</v>
      </c>
      <c r="O34" s="9">
        <v>24633.5</v>
      </c>
      <c r="P34" s="9">
        <v>10800</v>
      </c>
      <c r="Q34" s="9">
        <v>2120</v>
      </c>
      <c r="R34" s="9">
        <v>5821</v>
      </c>
      <c r="S34" s="9">
        <v>40440</v>
      </c>
      <c r="T34" s="9">
        <v>30327</v>
      </c>
      <c r="U34" s="9">
        <v>0</v>
      </c>
      <c r="V34" s="9">
        <v>24633.5</v>
      </c>
      <c r="W34" s="9">
        <v>3655.2</v>
      </c>
      <c r="X34" s="9">
        <v>2203</v>
      </c>
      <c r="Y34" s="9">
        <v>29192.6</v>
      </c>
      <c r="Z34" s="9">
        <v>0</v>
      </c>
      <c r="AA34" s="9">
        <v>24633.5</v>
      </c>
      <c r="AB34" s="9">
        <v>24633.5</v>
      </c>
      <c r="AC34" s="9">
        <v>153.4</v>
      </c>
      <c r="AD34" s="9">
        <v>15750</v>
      </c>
      <c r="AE34" s="9">
        <v>24480.1</v>
      </c>
      <c r="AF34" s="9">
        <v>15150</v>
      </c>
      <c r="AG34" s="9">
        <v>2790</v>
      </c>
      <c r="AH34" s="9">
        <v>28008.5</v>
      </c>
      <c r="AI34" s="9">
        <v>24633.5</v>
      </c>
      <c r="AJ34" s="9">
        <v>28008.5</v>
      </c>
      <c r="AK34" s="9">
        <v>38320</v>
      </c>
      <c r="AL34" s="9">
        <v>24633.5</v>
      </c>
      <c r="AM34" s="9">
        <v>24633.5</v>
      </c>
      <c r="AN34" s="9">
        <v>6183.6</v>
      </c>
      <c r="AO34" s="9">
        <v>4320</v>
      </c>
      <c r="AP34" s="9">
        <v>0</v>
      </c>
      <c r="AQ34" s="9">
        <v>24633.5</v>
      </c>
      <c r="AR34" s="9">
        <v>41366.160000000003</v>
      </c>
      <c r="AS34" s="9">
        <v>5000</v>
      </c>
      <c r="AT34" s="9">
        <v>0</v>
      </c>
      <c r="AU34" s="9">
        <v>0</v>
      </c>
      <c r="AV34" s="9">
        <v>0</v>
      </c>
      <c r="AW34" s="9">
        <v>24633.5</v>
      </c>
      <c r="AX34" s="9">
        <v>153.4</v>
      </c>
      <c r="AY34" s="9">
        <v>28008.5</v>
      </c>
      <c r="AZ34" s="9">
        <v>24633.5</v>
      </c>
      <c r="BA34" s="9">
        <v>6180</v>
      </c>
      <c r="BB34" s="9">
        <v>28008.5</v>
      </c>
      <c r="BC34" s="9">
        <v>7000</v>
      </c>
      <c r="BD34" s="9">
        <v>0</v>
      </c>
      <c r="BE34" s="9">
        <v>24633.5</v>
      </c>
      <c r="BF34" s="9">
        <v>0</v>
      </c>
      <c r="BG34" s="9">
        <v>0</v>
      </c>
      <c r="BH34" s="9">
        <v>2148</v>
      </c>
      <c r="BI34" s="9">
        <v>12256</v>
      </c>
      <c r="BJ34" s="9">
        <v>18660.099999999999</v>
      </c>
      <c r="BK34" s="9">
        <v>8250</v>
      </c>
      <c r="BL34" s="9">
        <v>24633.5</v>
      </c>
      <c r="BM34" s="9">
        <v>4190</v>
      </c>
      <c r="BN34" s="9">
        <v>24633.5</v>
      </c>
      <c r="BO34" s="9">
        <v>8013.4</v>
      </c>
      <c r="BR34" s="1"/>
    </row>
    <row r="35" spans="1:70">
      <c r="A35" s="6" t="s">
        <v>5</v>
      </c>
      <c r="B35" s="8" t="s">
        <v>9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R35" s="1"/>
    </row>
    <row r="36" spans="1:70" ht="35.25" customHeight="1">
      <c r="A36" s="6" t="s">
        <v>46</v>
      </c>
      <c r="B36" s="7" t="s">
        <v>47</v>
      </c>
      <c r="C36" s="8">
        <v>200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R36" s="1"/>
    </row>
    <row r="37" spans="1:70">
      <c r="A37" s="6" t="s">
        <v>5</v>
      </c>
      <c r="B37" s="8" t="s">
        <v>9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R37" s="1"/>
    </row>
    <row r="38" spans="1:70" ht="45" customHeight="1">
      <c r="A38" s="6" t="s">
        <v>48</v>
      </c>
      <c r="B38" s="7" t="s">
        <v>49</v>
      </c>
      <c r="C38" s="8">
        <v>210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R38" s="1"/>
    </row>
    <row r="39" spans="1:70" ht="60" customHeight="1">
      <c r="A39" s="6" t="s">
        <v>50</v>
      </c>
      <c r="B39" s="7" t="s">
        <v>51</v>
      </c>
      <c r="C39" s="8">
        <v>220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6000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3000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3000</v>
      </c>
      <c r="BL39" s="9">
        <v>0</v>
      </c>
      <c r="BM39" s="9">
        <v>0</v>
      </c>
      <c r="BN39" s="9">
        <v>0</v>
      </c>
      <c r="BO39" s="9">
        <v>0</v>
      </c>
      <c r="BR39" s="1"/>
    </row>
    <row r="40" spans="1:70" ht="55.5" customHeight="1">
      <c r="A40" s="6" t="s">
        <v>52</v>
      </c>
      <c r="B40" s="7" t="s">
        <v>53</v>
      </c>
      <c r="C40" s="8">
        <v>230</v>
      </c>
      <c r="D40" s="9">
        <v>6000</v>
      </c>
      <c r="E40" s="9">
        <v>0</v>
      </c>
      <c r="F40" s="9">
        <v>3000</v>
      </c>
      <c r="G40" s="9">
        <v>0</v>
      </c>
      <c r="H40" s="9">
        <v>0</v>
      </c>
      <c r="I40" s="9">
        <v>0</v>
      </c>
      <c r="J40" s="9">
        <v>0</v>
      </c>
      <c r="K40" s="9">
        <v>3000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2520</v>
      </c>
      <c r="T40" s="9">
        <v>2520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3000</v>
      </c>
      <c r="AE40" s="9">
        <v>0</v>
      </c>
      <c r="AF40" s="9">
        <v>6000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2520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3000</v>
      </c>
      <c r="BL40" s="9">
        <v>0</v>
      </c>
      <c r="BM40" s="9">
        <v>0</v>
      </c>
      <c r="BN40" s="9">
        <v>0</v>
      </c>
      <c r="BO40" s="9">
        <v>0</v>
      </c>
      <c r="BR40" s="1"/>
    </row>
    <row r="41" spans="1:70" ht="60" customHeight="1">
      <c r="A41" s="6" t="s">
        <v>54</v>
      </c>
      <c r="B41" s="7" t="s">
        <v>55</v>
      </c>
      <c r="C41" s="8">
        <v>240</v>
      </c>
      <c r="D41" s="9">
        <v>5250</v>
      </c>
      <c r="E41" s="9">
        <v>3077</v>
      </c>
      <c r="F41" s="9">
        <v>33061.06</v>
      </c>
      <c r="G41" s="9">
        <v>22050.06</v>
      </c>
      <c r="H41" s="9">
        <v>1800</v>
      </c>
      <c r="I41" s="9">
        <v>8500</v>
      </c>
      <c r="J41" s="9">
        <v>22050.06</v>
      </c>
      <c r="K41" s="9">
        <v>8942.5499999999993</v>
      </c>
      <c r="L41" s="9">
        <v>0</v>
      </c>
      <c r="M41" s="9">
        <v>22511.599999999999</v>
      </c>
      <c r="N41" s="9">
        <v>12855.06</v>
      </c>
      <c r="O41" s="9">
        <v>22050.06</v>
      </c>
      <c r="P41" s="9">
        <v>0</v>
      </c>
      <c r="Q41" s="9">
        <v>2120</v>
      </c>
      <c r="R41" s="9">
        <v>5821</v>
      </c>
      <c r="S41" s="9">
        <v>36420</v>
      </c>
      <c r="T41" s="9">
        <v>10707</v>
      </c>
      <c r="U41" s="9">
        <v>0</v>
      </c>
      <c r="V41" s="9">
        <v>22050.06</v>
      </c>
      <c r="W41" s="9">
        <v>3655.2</v>
      </c>
      <c r="X41" s="9">
        <v>2203</v>
      </c>
      <c r="Y41" s="9">
        <v>26762.560000000001</v>
      </c>
      <c r="Z41" s="9">
        <v>0</v>
      </c>
      <c r="AA41" s="9">
        <v>14190.06</v>
      </c>
      <c r="AB41" s="9">
        <v>22050.06</v>
      </c>
      <c r="AC41" s="9">
        <v>0</v>
      </c>
      <c r="AD41" s="9">
        <v>9750</v>
      </c>
      <c r="AE41" s="9">
        <v>22050.06</v>
      </c>
      <c r="AF41" s="9">
        <v>9150</v>
      </c>
      <c r="AG41" s="9">
        <v>2790</v>
      </c>
      <c r="AH41" s="9">
        <v>25425.06</v>
      </c>
      <c r="AI41" s="9">
        <v>22050.06</v>
      </c>
      <c r="AJ41" s="9">
        <v>25886.6</v>
      </c>
      <c r="AK41" s="9">
        <v>38320</v>
      </c>
      <c r="AL41" s="9">
        <v>22050.06</v>
      </c>
      <c r="AM41" s="9">
        <v>22050.06</v>
      </c>
      <c r="AN41" s="9">
        <v>6183.6</v>
      </c>
      <c r="AO41" s="9">
        <v>4320</v>
      </c>
      <c r="AP41" s="9">
        <v>0</v>
      </c>
      <c r="AQ41" s="9">
        <v>22050.06</v>
      </c>
      <c r="AR41" s="9">
        <v>38846.160000000003</v>
      </c>
      <c r="AS41" s="9">
        <v>5000</v>
      </c>
      <c r="AT41" s="9">
        <v>0</v>
      </c>
      <c r="AU41" s="9">
        <v>0</v>
      </c>
      <c r="AV41" s="9">
        <v>0</v>
      </c>
      <c r="AW41" s="9">
        <v>22050.06</v>
      </c>
      <c r="AX41" s="9">
        <v>0</v>
      </c>
      <c r="AY41" s="9">
        <v>25425.06</v>
      </c>
      <c r="AZ41" s="9">
        <v>22050.06</v>
      </c>
      <c r="BA41" s="9">
        <v>6180</v>
      </c>
      <c r="BB41" s="9">
        <v>25425.06</v>
      </c>
      <c r="BC41" s="9">
        <v>7000</v>
      </c>
      <c r="BD41" s="9">
        <v>0</v>
      </c>
      <c r="BE41" s="9">
        <v>22050.06</v>
      </c>
      <c r="BF41" s="9">
        <v>0</v>
      </c>
      <c r="BG41" s="9">
        <v>0</v>
      </c>
      <c r="BH41" s="9">
        <v>2148</v>
      </c>
      <c r="BI41" s="9">
        <v>12256</v>
      </c>
      <c r="BJ41" s="9">
        <v>16230.06</v>
      </c>
      <c r="BK41" s="9">
        <v>2250</v>
      </c>
      <c r="BL41" s="9">
        <v>22511.599999999999</v>
      </c>
      <c r="BM41" s="9">
        <v>4190</v>
      </c>
      <c r="BN41" s="9">
        <v>22050.06</v>
      </c>
      <c r="BO41" s="9">
        <v>7860</v>
      </c>
      <c r="BR41" s="1"/>
    </row>
    <row r="42" spans="1:70" ht="45" customHeight="1">
      <c r="A42" s="6" t="s">
        <v>56</v>
      </c>
      <c r="B42" s="7" t="s">
        <v>57</v>
      </c>
      <c r="C42" s="8">
        <v>250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R42" s="1"/>
    </row>
    <row r="43" spans="1:70" ht="56.25" customHeight="1">
      <c r="A43" s="6" t="s">
        <v>58</v>
      </c>
      <c r="B43" s="7" t="s">
        <v>59</v>
      </c>
      <c r="C43" s="8">
        <v>260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R43" s="1"/>
    </row>
    <row r="44" spans="1:70" ht="72" customHeight="1">
      <c r="A44" s="6" t="s">
        <v>60</v>
      </c>
      <c r="B44" s="7" t="s">
        <v>61</v>
      </c>
      <c r="C44" s="8">
        <v>270</v>
      </c>
      <c r="D44" s="9">
        <v>0</v>
      </c>
      <c r="E44" s="9">
        <v>0</v>
      </c>
      <c r="F44" s="9">
        <v>9239.0400000000009</v>
      </c>
      <c r="G44" s="9">
        <v>2583.44</v>
      </c>
      <c r="H44" s="9">
        <v>0</v>
      </c>
      <c r="I44" s="9">
        <v>0</v>
      </c>
      <c r="J44" s="9">
        <v>2583.44</v>
      </c>
      <c r="K44" s="9">
        <v>0</v>
      </c>
      <c r="L44" s="9">
        <v>0</v>
      </c>
      <c r="M44" s="9">
        <v>2121.9</v>
      </c>
      <c r="N44" s="9">
        <v>2430.04</v>
      </c>
      <c r="O44" s="9">
        <v>2583.44</v>
      </c>
      <c r="P44" s="9">
        <v>10800</v>
      </c>
      <c r="Q44" s="9">
        <v>0</v>
      </c>
      <c r="R44" s="9">
        <v>0</v>
      </c>
      <c r="S44" s="9">
        <v>1500</v>
      </c>
      <c r="T44" s="9">
        <v>11100</v>
      </c>
      <c r="U44" s="9">
        <v>0</v>
      </c>
      <c r="V44" s="9">
        <v>2583.44</v>
      </c>
      <c r="W44" s="9">
        <v>0</v>
      </c>
      <c r="X44" s="9">
        <v>0</v>
      </c>
      <c r="Y44" s="9">
        <v>2430.04</v>
      </c>
      <c r="Z44" s="9">
        <v>0</v>
      </c>
      <c r="AA44" s="9">
        <v>10443.44</v>
      </c>
      <c r="AB44" s="9">
        <v>2583.44</v>
      </c>
      <c r="AC44" s="9">
        <v>153.4</v>
      </c>
      <c r="AD44" s="9">
        <v>0</v>
      </c>
      <c r="AE44" s="9">
        <v>2430.04</v>
      </c>
      <c r="AF44" s="9">
        <v>0</v>
      </c>
      <c r="AG44" s="9">
        <v>0</v>
      </c>
      <c r="AH44" s="9">
        <v>2583.44</v>
      </c>
      <c r="AI44" s="9">
        <v>2583.44</v>
      </c>
      <c r="AJ44" s="9">
        <v>2121.9</v>
      </c>
      <c r="AK44" s="9">
        <v>0</v>
      </c>
      <c r="AL44" s="9">
        <v>2583.44</v>
      </c>
      <c r="AM44" s="9">
        <v>2583.44</v>
      </c>
      <c r="AN44" s="9">
        <v>0</v>
      </c>
      <c r="AO44" s="9">
        <v>0</v>
      </c>
      <c r="AP44" s="9">
        <v>0</v>
      </c>
      <c r="AQ44" s="9">
        <v>2583.44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2583.44</v>
      </c>
      <c r="AX44" s="9">
        <v>153.4</v>
      </c>
      <c r="AY44" s="9">
        <v>2583.44</v>
      </c>
      <c r="AZ44" s="9">
        <v>2583.44</v>
      </c>
      <c r="BA44" s="9">
        <v>0</v>
      </c>
      <c r="BB44" s="9">
        <v>2583.44</v>
      </c>
      <c r="BC44" s="9">
        <v>0</v>
      </c>
      <c r="BD44" s="9">
        <v>0</v>
      </c>
      <c r="BE44" s="9">
        <v>2583.44</v>
      </c>
      <c r="BF44" s="9">
        <v>0</v>
      </c>
      <c r="BG44" s="9">
        <v>0</v>
      </c>
      <c r="BH44" s="9">
        <v>0</v>
      </c>
      <c r="BI44" s="9">
        <v>0</v>
      </c>
      <c r="BJ44" s="9">
        <v>2430.04</v>
      </c>
      <c r="BK44" s="9">
        <v>0</v>
      </c>
      <c r="BL44" s="9">
        <v>2121.9</v>
      </c>
      <c r="BM44" s="9">
        <v>0</v>
      </c>
      <c r="BN44" s="9">
        <v>2583.44</v>
      </c>
      <c r="BO44" s="9">
        <v>153.4</v>
      </c>
      <c r="BR44" s="1"/>
    </row>
    <row r="45" spans="1:70" ht="57" customHeight="1">
      <c r="A45" s="6" t="s">
        <v>62</v>
      </c>
      <c r="B45" s="7" t="s">
        <v>63</v>
      </c>
      <c r="C45" s="8">
        <v>280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1000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R45" s="1"/>
    </row>
    <row r="46" spans="1:70" ht="93" customHeight="1">
      <c r="A46" s="6" t="s">
        <v>64</v>
      </c>
      <c r="B46" s="7" t="s">
        <v>65</v>
      </c>
      <c r="C46" s="8">
        <v>290</v>
      </c>
      <c r="D46" s="9">
        <v>0</v>
      </c>
      <c r="E46" s="9">
        <v>0</v>
      </c>
      <c r="F46" s="9">
        <v>9699.9</v>
      </c>
      <c r="G46" s="9">
        <v>0</v>
      </c>
      <c r="H46" s="9">
        <v>0</v>
      </c>
      <c r="I46" s="9">
        <v>0</v>
      </c>
      <c r="J46" s="9">
        <v>0</v>
      </c>
      <c r="K46" s="9">
        <v>57.45</v>
      </c>
      <c r="L46" s="9">
        <v>0</v>
      </c>
      <c r="M46" s="9">
        <v>0</v>
      </c>
      <c r="N46" s="9">
        <v>4214.8999999999996</v>
      </c>
      <c r="O46" s="9">
        <v>0</v>
      </c>
      <c r="P46" s="9">
        <v>200</v>
      </c>
      <c r="Q46" s="9">
        <v>0</v>
      </c>
      <c r="R46" s="9">
        <v>79</v>
      </c>
      <c r="S46" s="9">
        <v>0</v>
      </c>
      <c r="T46" s="9">
        <v>173</v>
      </c>
      <c r="U46" s="9">
        <v>0</v>
      </c>
      <c r="V46" s="9">
        <v>0</v>
      </c>
      <c r="W46" s="9">
        <v>1344.8</v>
      </c>
      <c r="X46" s="9">
        <v>797</v>
      </c>
      <c r="Y46" s="9">
        <v>9807.4</v>
      </c>
      <c r="Z46" s="9">
        <v>0</v>
      </c>
      <c r="AA46" s="9">
        <v>0</v>
      </c>
      <c r="AB46" s="9">
        <v>0</v>
      </c>
      <c r="AC46" s="9">
        <v>19846.599999999999</v>
      </c>
      <c r="AD46" s="9">
        <v>150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180</v>
      </c>
      <c r="AL46" s="9">
        <v>0</v>
      </c>
      <c r="AM46" s="9">
        <v>0</v>
      </c>
      <c r="AN46" s="9">
        <v>1816.4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50000</v>
      </c>
      <c r="AW46" s="9">
        <v>0</v>
      </c>
      <c r="AX46" s="9">
        <v>19846.599999999999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352</v>
      </c>
      <c r="BI46" s="9">
        <v>0</v>
      </c>
      <c r="BJ46" s="9">
        <v>9339.9</v>
      </c>
      <c r="BK46" s="9">
        <v>0</v>
      </c>
      <c r="BL46" s="9">
        <v>0</v>
      </c>
      <c r="BM46" s="9">
        <v>3810</v>
      </c>
      <c r="BN46" s="9">
        <v>0</v>
      </c>
      <c r="BO46" s="9">
        <v>11986.6</v>
      </c>
      <c r="BR46" s="1"/>
    </row>
    <row r="47" spans="1:70">
      <c r="BR47" s="1"/>
    </row>
  </sheetData>
  <mergeCells count="3">
    <mergeCell ref="A2:BQ2"/>
    <mergeCell ref="A3:BQ3"/>
    <mergeCell ref="A4:BQ4"/>
  </mergeCells>
  <pageMargins left="0.34722222222222221" right="0.1388888888888889" top="0.1388888888888889" bottom="0.1388888888888889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2015-11-09T10:40:02Z</dcterms:created>
  <dcterms:modified xsi:type="dcterms:W3CDTF">2015-11-10T11:05:17Z</dcterms:modified>
</cp:coreProperties>
</file>